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5" windowWidth="11580" windowHeight="6795" activeTab="0"/>
  </bookViews>
  <sheets>
    <sheet name="d13C" sheetId="1" r:id="rId1"/>
    <sheet name="xx" sheetId="2" state="hidden" r:id="rId2"/>
    <sheet name="leer" sheetId="3" r:id="rId3"/>
  </sheets>
  <definedNames>
    <definedName name="_xlnm.Print_Area" localSheetId="0">'d13C'!#REF!</definedName>
  </definedNames>
  <calcPr fullCalcOnLoad="1"/>
</workbook>
</file>

<file path=xl/sharedStrings.xml><?xml version="1.0" encoding="utf-8"?>
<sst xmlns="http://schemas.openxmlformats.org/spreadsheetml/2006/main" count="397" uniqueCount="114">
  <si>
    <t>Delta</t>
  </si>
  <si>
    <t>Datum</t>
  </si>
  <si>
    <t>Soll-Std</t>
  </si>
  <si>
    <t>area [Vs]</t>
  </si>
  <si>
    <t>avgStd</t>
  </si>
  <si>
    <t>*for corr</t>
  </si>
  <si>
    <t>E:1000</t>
  </si>
  <si>
    <t>weight [mg]</t>
  </si>
  <si>
    <t>*</t>
  </si>
  <si>
    <t>Diff-Std</t>
  </si>
  <si>
    <t>for corr.</t>
  </si>
  <si>
    <t>corr.f.</t>
  </si>
  <si>
    <t>blcorr</t>
  </si>
  <si>
    <t>Delta bl</t>
  </si>
  <si>
    <t>vs.PDB</t>
  </si>
  <si>
    <t>bl</t>
  </si>
  <si>
    <r>
      <t>d</t>
    </r>
    <r>
      <rPr>
        <b/>
        <sz val="10"/>
        <rFont val="Arial"/>
        <family val="2"/>
      </rPr>
      <t>13C</t>
    </r>
  </si>
  <si>
    <r>
      <t>d</t>
    </r>
    <r>
      <rPr>
        <b/>
        <sz val="10"/>
        <rFont val="Arial"/>
        <family val="2"/>
      </rPr>
      <t xml:space="preserve"> 13C</t>
    </r>
  </si>
  <si>
    <t>13/12</t>
  </si>
  <si>
    <t>C%</t>
  </si>
  <si>
    <t>%C corr.</t>
  </si>
  <si>
    <t>bl (blank)</t>
  </si>
  <si>
    <t>ref.</t>
  </si>
  <si>
    <t xml:space="preserve">MPI  für Biogeochemie   Jena   Isolab </t>
  </si>
  <si>
    <r>
      <t>N:</t>
    </r>
    <r>
      <rPr>
        <b/>
        <sz val="10"/>
        <rFont val="Arial"/>
        <family val="2"/>
      </rPr>
      <t xml:space="preserve">  IAEA-N1  =  0.43‰ vs N -air</t>
    </r>
  </si>
  <si>
    <r>
      <t>Analyst :</t>
    </r>
    <r>
      <rPr>
        <b/>
        <sz val="12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Heike Geilmann</t>
    </r>
  </si>
  <si>
    <r>
      <t>Measure:</t>
    </r>
    <r>
      <rPr>
        <b/>
        <sz val="12"/>
        <rFont val="Arial"/>
        <family val="2"/>
      </rPr>
      <t xml:space="preserve">            </t>
    </r>
    <r>
      <rPr>
        <sz val="11"/>
        <rFont val="Arial"/>
        <family val="2"/>
      </rPr>
      <t xml:space="preserve"> Kohlenstoff    delta 13 C</t>
    </r>
  </si>
  <si>
    <r>
      <t xml:space="preserve">delta- values based on </t>
    </r>
    <r>
      <rPr>
        <b/>
        <sz val="10"/>
        <rFont val="Arial"/>
        <family val="2"/>
      </rPr>
      <t xml:space="preserve"> </t>
    </r>
  </si>
  <si>
    <r>
      <t>MS :</t>
    </r>
    <r>
      <rPr>
        <sz val="12"/>
        <rFont val="Arial"/>
        <family val="2"/>
      </rPr>
      <t xml:space="preserve">                </t>
    </r>
    <r>
      <rPr>
        <sz val="11"/>
        <rFont val="Arial"/>
        <family val="2"/>
      </rPr>
      <t xml:space="preserve">     </t>
    </r>
    <r>
      <rPr>
        <b/>
        <sz val="11"/>
        <rFont val="Arial"/>
        <family val="2"/>
      </rPr>
      <t>SIMON</t>
    </r>
    <r>
      <rPr>
        <sz val="11"/>
        <rFont val="Arial"/>
        <family val="2"/>
      </rPr>
      <t xml:space="preserve">              kleine Zinnkapseln</t>
    </r>
  </si>
  <si>
    <t>ali-j3</t>
  </si>
  <si>
    <t>caf-j3</t>
  </si>
  <si>
    <r>
      <t>seit 09.2001</t>
    </r>
    <r>
      <rPr>
        <b/>
        <sz val="12"/>
        <rFont val="Arial"/>
        <family val="2"/>
      </rPr>
      <t xml:space="preserve">   </t>
    </r>
    <r>
      <rPr>
        <b/>
        <u val="single"/>
        <sz val="14"/>
        <rFont val="Arial"/>
        <family val="2"/>
      </rPr>
      <t xml:space="preserve"> C :</t>
    </r>
    <r>
      <rPr>
        <b/>
        <sz val="10"/>
        <rFont val="Arial"/>
        <family val="2"/>
      </rPr>
      <t xml:space="preserve">  NBS 22  = </t>
    </r>
    <r>
      <rPr>
        <b/>
        <sz val="10"/>
        <color indexed="10"/>
        <rFont val="Arial"/>
        <family val="2"/>
      </rPr>
      <t>-29.78 ‰</t>
    </r>
    <r>
      <rPr>
        <b/>
        <sz val="10"/>
        <rFont val="Arial"/>
        <family val="2"/>
      </rPr>
      <t xml:space="preserve"> VPDB</t>
    </r>
  </si>
  <si>
    <t>Signalhöhe</t>
  </si>
  <si>
    <t>Identifier 2</t>
  </si>
  <si>
    <t>Identifier 1</t>
  </si>
  <si>
    <t>Spec.-no.</t>
  </si>
  <si>
    <t>StabwA</t>
  </si>
  <si>
    <t>in Volt</t>
  </si>
  <si>
    <t>sample</t>
  </si>
  <si>
    <t>vs.PDB-corr.</t>
  </si>
  <si>
    <t>mit Dil (1:16)</t>
  </si>
  <si>
    <t/>
  </si>
  <si>
    <t>ali-j3 [Ref] (71,09%C)</t>
  </si>
  <si>
    <t>Sample 53</t>
  </si>
  <si>
    <t>E. dendroshit</t>
  </si>
  <si>
    <t>Sample54</t>
  </si>
  <si>
    <t>Sample55</t>
  </si>
  <si>
    <t>E. transkontinentalis</t>
  </si>
  <si>
    <t>E.transkontinentalis</t>
  </si>
  <si>
    <t>SAmple56</t>
  </si>
  <si>
    <t>SAmple57</t>
  </si>
  <si>
    <t>E.yilgarnensis</t>
  </si>
  <si>
    <t>SAmple58</t>
  </si>
  <si>
    <t>SAmple59</t>
  </si>
  <si>
    <t>SAmple60</t>
  </si>
  <si>
    <t>E.tenera</t>
  </si>
  <si>
    <t>SAmple61</t>
  </si>
  <si>
    <t>Sample62</t>
  </si>
  <si>
    <t>caf-j3 (49,44%C)</t>
  </si>
  <si>
    <t>Sample63</t>
  </si>
  <si>
    <t>Sample64</t>
  </si>
  <si>
    <t>E.rigidula</t>
  </si>
  <si>
    <t>Sample 65</t>
  </si>
  <si>
    <t>Sample66</t>
  </si>
  <si>
    <t>E.incrassata</t>
  </si>
  <si>
    <t>Sample67</t>
  </si>
  <si>
    <t>Sample68</t>
  </si>
  <si>
    <t>ali-j3 [Ref]</t>
  </si>
  <si>
    <t>Sample69</t>
  </si>
  <si>
    <t>E.histophylla</t>
  </si>
  <si>
    <t>Sample70</t>
  </si>
  <si>
    <t>Sample73</t>
  </si>
  <si>
    <t>Sample74</t>
  </si>
  <si>
    <t>SAmple75</t>
  </si>
  <si>
    <t>Samle76</t>
  </si>
  <si>
    <t>Sample77</t>
  </si>
  <si>
    <t>Sample78</t>
  </si>
  <si>
    <t>E.leptopoda</t>
  </si>
  <si>
    <t>Sample79</t>
  </si>
  <si>
    <t>Sample80</t>
  </si>
  <si>
    <t>Sample81</t>
  </si>
  <si>
    <t>E.celastrades</t>
  </si>
  <si>
    <t>Sample82</t>
  </si>
  <si>
    <t>Sample83</t>
  </si>
  <si>
    <t>SAmple84</t>
  </si>
  <si>
    <t>SAmple85</t>
  </si>
  <si>
    <t>E.loxophleba</t>
  </si>
  <si>
    <t>SAmple86</t>
  </si>
  <si>
    <t>Sample87</t>
  </si>
  <si>
    <t>E.salmonophloia</t>
  </si>
  <si>
    <t>Sample88</t>
  </si>
  <si>
    <t>Sample89</t>
  </si>
  <si>
    <t>Caf-j3</t>
  </si>
  <si>
    <t>Sample71</t>
  </si>
  <si>
    <t>E.hgistohylla</t>
  </si>
  <si>
    <t>Sample103</t>
  </si>
  <si>
    <t>Sample104</t>
  </si>
  <si>
    <t>Sample105</t>
  </si>
  <si>
    <t>SAmple106</t>
  </si>
  <si>
    <t>E.urna</t>
  </si>
  <si>
    <t>Sample107</t>
  </si>
  <si>
    <t>SAmple108</t>
  </si>
  <si>
    <t>E.tenuis</t>
  </si>
  <si>
    <t>SAmple109</t>
  </si>
  <si>
    <t>SAmple110</t>
  </si>
  <si>
    <t>Sample111</t>
  </si>
  <si>
    <t>E.transcontinentalis</t>
  </si>
  <si>
    <t>SAmple112</t>
  </si>
  <si>
    <t>Sample113</t>
  </si>
  <si>
    <t>Sample114</t>
  </si>
  <si>
    <t>Sample115</t>
  </si>
  <si>
    <t>E.inserata</t>
  </si>
  <si>
    <r>
      <t>Sample name :</t>
    </r>
    <r>
      <rPr>
        <b/>
        <sz val="14"/>
        <rFont val="Times New Roman"/>
        <family val="1"/>
      </rPr>
      <t xml:space="preserve">             IK- field trip Australien2004 - Box2   vom 18.08.05       Iris Kuhlmann</t>
    </r>
  </si>
  <si>
    <r>
      <t>Date :</t>
    </r>
    <r>
      <rPr>
        <b/>
        <sz val="12"/>
        <rFont val="Arial"/>
        <family val="2"/>
      </rPr>
      <t xml:space="preserve">                   07.09.2005            </t>
    </r>
    <r>
      <rPr>
        <sz val="12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</si>
</sst>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DM&quot;#,##0_);\(&quot;DM&quot;#,##0\)"/>
    <numFmt numFmtId="187" formatCode="&quot;DM&quot;#,##0_);[Red]\(&quot;DM&quot;#,##0\)"/>
    <numFmt numFmtId="188" formatCode="&quot;DM&quot;#,##0.00_);\(&quot;DM&quot;#,##0.00\)"/>
    <numFmt numFmtId="189" formatCode="&quot;DM&quot;#,##0.00_);[Red]\(&quot;DM&quot;#,##0.00\)"/>
    <numFmt numFmtId="190" formatCode="_(&quot;DM&quot;* #,##0_);_(&quot;DM&quot;* \(#,##0\);_(&quot;DM&quot;* &quot;-&quot;_);_(@_)"/>
    <numFmt numFmtId="191" formatCode="_(&quot;DM&quot;* #,##0.00_);_(&quot;DM&quot;* \(#,##0.00\);_(&quot;DM&quot;* &quot;-&quot;??_);_(@_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"/>
    <numFmt numFmtId="198" formatCode="0.0"/>
    <numFmt numFmtId="199" formatCode="[$-407]dddd\,\ d\.\ mmmm\ yyyy"/>
    <numFmt numFmtId="200" formatCode="dd/mm/yy;@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name val="Times New Roman"/>
      <family val="1"/>
    </font>
    <font>
      <sz val="10"/>
      <color indexed="12"/>
      <name val="Courier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14" fontId="0" fillId="0" borderId="0" xfId="0" applyNumberFormat="1" applyAlignment="1">
      <alignment horizontal="center"/>
    </xf>
    <xf numFmtId="19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00" fontId="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Alignment="1" applyProtection="1">
      <alignment horizontal="center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2" fontId="21" fillId="0" borderId="0" xfId="0" applyNumberFormat="1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2" fontId="1" fillId="2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5"/>
  <sheetViews>
    <sheetView tabSelected="1" zoomScale="75" zoomScaleNormal="75" workbookViewId="0" topLeftCell="A1">
      <pane ySplit="13" topLeftCell="BM14" activePane="bottomLeft" state="frozen"/>
      <selection pane="topLeft" activeCell="A1" sqref="A1"/>
      <selection pane="bottomLeft" activeCell="C123" sqref="C123"/>
    </sheetView>
  </sheetViews>
  <sheetFormatPr defaultColWidth="9.140625" defaultRowHeight="12.75"/>
  <cols>
    <col min="1" max="1" width="13.140625" style="1" customWidth="1"/>
    <col min="2" max="2" width="10.421875" style="47" customWidth="1"/>
    <col min="3" max="3" width="14.7109375" style="53" customWidth="1"/>
    <col min="4" max="4" width="17.8515625" style="53" customWidth="1"/>
    <col min="5" max="5" width="9.7109375" style="1" customWidth="1"/>
    <col min="6" max="6" width="10.00390625" style="1" customWidth="1"/>
    <col min="7" max="7" width="9.140625" style="5" customWidth="1"/>
    <col min="8" max="8" width="9.00390625" style="1" customWidth="1"/>
    <col min="9" max="10" width="9.57421875" style="8" customWidth="1"/>
    <col min="11" max="11" width="8.57421875" style="8" customWidth="1"/>
    <col min="12" max="12" width="7.28125" style="8" customWidth="1"/>
    <col min="13" max="14" width="8.00390625" style="8" customWidth="1"/>
    <col min="15" max="15" width="8.8515625" style="1" customWidth="1"/>
    <col min="16" max="16" width="9.8515625" style="1" customWidth="1"/>
    <col min="17" max="17" width="9.00390625" style="1" customWidth="1"/>
    <col min="18" max="18" width="8.00390625" style="8" customWidth="1"/>
    <col min="19" max="19" width="8.57421875" style="1" customWidth="1"/>
    <col min="20" max="20" width="7.8515625" style="8" customWidth="1"/>
    <col min="21" max="21" width="5.7109375" style="8" customWidth="1"/>
    <col min="22" max="22" width="6.57421875" style="1" customWidth="1"/>
    <col min="23" max="23" width="8.7109375" style="8" customWidth="1"/>
    <col min="24" max="24" width="9.28125" style="1" customWidth="1"/>
    <col min="25" max="16384" width="11.421875" style="1" customWidth="1"/>
  </cols>
  <sheetData>
    <row r="1" spans="1:20" ht="12.75">
      <c r="A1" s="64" t="s">
        <v>23</v>
      </c>
      <c r="B1" s="65"/>
      <c r="C1" s="65"/>
      <c r="D1" s="65"/>
      <c r="E1" s="65"/>
      <c r="F1" s="66"/>
      <c r="G1" s="22"/>
      <c r="H1" s="22"/>
      <c r="I1" s="22"/>
      <c r="J1" s="22"/>
      <c r="K1" s="22"/>
      <c r="L1" s="23"/>
      <c r="N1" s="1"/>
      <c r="T1" s="1"/>
    </row>
    <row r="2" spans="1:20" ht="15">
      <c r="A2" s="65"/>
      <c r="B2" s="65"/>
      <c r="C2" s="65"/>
      <c r="D2" s="65"/>
      <c r="E2" s="65"/>
      <c r="F2" s="66"/>
      <c r="G2" s="24"/>
      <c r="H2" s="22"/>
      <c r="I2" s="22"/>
      <c r="J2" s="22"/>
      <c r="K2" s="25"/>
      <c r="L2" s="26"/>
      <c r="M2" s="20"/>
      <c r="N2" s="20"/>
      <c r="O2" s="2"/>
      <c r="P2" s="2"/>
      <c r="Q2" s="2"/>
      <c r="R2" s="20"/>
      <c r="S2" s="2"/>
      <c r="T2" s="1"/>
    </row>
    <row r="3" spans="1:22" ht="15.75">
      <c r="A3" s="27"/>
      <c r="B3" s="45"/>
      <c r="C3" s="51"/>
      <c r="D3" s="51"/>
      <c r="E3" s="27"/>
      <c r="F3" s="28"/>
      <c r="G3" s="24"/>
      <c r="H3" s="28"/>
      <c r="I3" s="28"/>
      <c r="J3" s="28"/>
      <c r="K3" s="29"/>
      <c r="L3" s="30"/>
      <c r="M3" s="31"/>
      <c r="N3" s="31"/>
      <c r="O3" s="32"/>
      <c r="P3" s="32"/>
      <c r="Q3" s="32"/>
      <c r="R3" s="31"/>
      <c r="S3" s="32"/>
      <c r="T3" s="33"/>
      <c r="U3" s="34"/>
      <c r="V3" s="33"/>
    </row>
    <row r="4" spans="1:22" ht="20.25">
      <c r="A4" s="35" t="s">
        <v>26</v>
      </c>
      <c r="B4" s="46"/>
      <c r="C4" s="52"/>
      <c r="D4" s="52"/>
      <c r="E4" s="22"/>
      <c r="F4" s="22"/>
      <c r="G4" s="22"/>
      <c r="H4" s="22"/>
      <c r="I4" s="22"/>
      <c r="J4" s="22"/>
      <c r="K4" s="36"/>
      <c r="L4" s="37"/>
      <c r="M4" s="20"/>
      <c r="N4" s="20"/>
      <c r="O4" s="22"/>
      <c r="P4" s="2"/>
      <c r="Q4" s="38" t="s">
        <v>27</v>
      </c>
      <c r="R4" s="2"/>
      <c r="S4" s="20"/>
      <c r="T4" s="2"/>
      <c r="U4" s="1"/>
      <c r="V4" s="39"/>
    </row>
    <row r="5" spans="1:21" ht="18">
      <c r="A5" s="35" t="s">
        <v>28</v>
      </c>
      <c r="B5" s="46"/>
      <c r="C5" s="52"/>
      <c r="D5" s="52"/>
      <c r="E5" s="22"/>
      <c r="F5" s="22"/>
      <c r="G5" s="22"/>
      <c r="H5" s="22"/>
      <c r="I5" s="1"/>
      <c r="J5" s="1"/>
      <c r="K5" s="2"/>
      <c r="L5" s="26"/>
      <c r="M5" s="20"/>
      <c r="N5" s="20"/>
      <c r="O5" s="22"/>
      <c r="P5" s="2"/>
      <c r="Q5" s="25"/>
      <c r="R5" s="40" t="s">
        <v>24</v>
      </c>
      <c r="S5" s="25"/>
      <c r="T5" s="2"/>
      <c r="U5" s="1"/>
    </row>
    <row r="6" spans="1:21" ht="18">
      <c r="A6" s="35" t="s">
        <v>25</v>
      </c>
      <c r="B6" s="46"/>
      <c r="C6" s="52"/>
      <c r="D6" s="52"/>
      <c r="E6" s="22"/>
      <c r="F6" s="22"/>
      <c r="G6" s="22"/>
      <c r="H6" s="22"/>
      <c r="I6" s="22"/>
      <c r="J6" s="22"/>
      <c r="K6" s="25"/>
      <c r="L6" s="26"/>
      <c r="M6" s="20"/>
      <c r="N6" s="20"/>
      <c r="O6" s="22"/>
      <c r="P6" s="2"/>
      <c r="Q6" s="2"/>
      <c r="R6" s="41" t="s">
        <v>31</v>
      </c>
      <c r="S6" s="20"/>
      <c r="T6" s="2"/>
      <c r="U6" s="1"/>
    </row>
    <row r="7" spans="1:20" ht="15.75">
      <c r="A7" s="35" t="s">
        <v>113</v>
      </c>
      <c r="B7" s="46"/>
      <c r="C7" s="52"/>
      <c r="D7" s="52"/>
      <c r="E7" s="22"/>
      <c r="F7" s="22"/>
      <c r="G7" s="22"/>
      <c r="H7" s="22"/>
      <c r="I7" s="22"/>
      <c r="J7" s="22"/>
      <c r="K7" s="22"/>
      <c r="L7" s="23"/>
      <c r="T7" s="1"/>
    </row>
    <row r="8" spans="1:23" s="58" customFormat="1" ht="18.75">
      <c r="A8" s="56" t="s">
        <v>112</v>
      </c>
      <c r="B8" s="57"/>
      <c r="C8" s="57"/>
      <c r="F8" s="59"/>
      <c r="G8" s="59"/>
      <c r="H8" s="59"/>
      <c r="I8" s="59"/>
      <c r="J8" s="59"/>
      <c r="K8" s="59"/>
      <c r="L8" s="60"/>
      <c r="M8" s="61"/>
      <c r="N8" s="61"/>
      <c r="R8" s="61"/>
      <c r="U8" s="61"/>
      <c r="W8" s="61"/>
    </row>
    <row r="9" ht="12.75">
      <c r="F9" s="5"/>
    </row>
    <row r="10" spans="6:24" ht="12.75">
      <c r="F10" s="5"/>
      <c r="P10" s="42"/>
      <c r="U10" s="8" t="s">
        <v>4</v>
      </c>
      <c r="W10" s="43"/>
      <c r="X10" s="1" t="s">
        <v>32</v>
      </c>
    </row>
    <row r="11" spans="1:24" ht="12.75">
      <c r="A11" s="1" t="s">
        <v>1</v>
      </c>
      <c r="C11" s="54" t="s">
        <v>33</v>
      </c>
      <c r="D11" s="54" t="s">
        <v>34</v>
      </c>
      <c r="E11" s="1" t="s">
        <v>35</v>
      </c>
      <c r="F11" s="5" t="s">
        <v>7</v>
      </c>
      <c r="G11" s="5" t="s">
        <v>3</v>
      </c>
      <c r="H11" s="1" t="s">
        <v>0</v>
      </c>
      <c r="I11" s="1" t="s">
        <v>3</v>
      </c>
      <c r="J11" s="1" t="s">
        <v>13</v>
      </c>
      <c r="K11" s="1" t="s">
        <v>12</v>
      </c>
      <c r="L11" s="8" t="s">
        <v>5</v>
      </c>
      <c r="M11" s="8" t="s">
        <v>4</v>
      </c>
      <c r="N11" s="8" t="s">
        <v>2</v>
      </c>
      <c r="O11" s="1" t="s">
        <v>9</v>
      </c>
      <c r="P11" s="42" t="s">
        <v>0</v>
      </c>
      <c r="Q11" s="1" t="s">
        <v>4</v>
      </c>
      <c r="R11" s="8" t="s">
        <v>36</v>
      </c>
      <c r="S11" s="1" t="s">
        <v>2</v>
      </c>
      <c r="U11" s="8" t="s">
        <v>10</v>
      </c>
      <c r="V11" s="1" t="s">
        <v>11</v>
      </c>
      <c r="W11" s="43" t="s">
        <v>20</v>
      </c>
      <c r="X11" s="1" t="s">
        <v>37</v>
      </c>
    </row>
    <row r="12" spans="4:23" ht="12.75">
      <c r="D12" s="53" t="s">
        <v>38</v>
      </c>
      <c r="F12" s="5"/>
      <c r="H12" s="1" t="s">
        <v>14</v>
      </c>
      <c r="I12" s="1" t="s">
        <v>15</v>
      </c>
      <c r="J12" s="1" t="s">
        <v>14</v>
      </c>
      <c r="K12" s="1" t="s">
        <v>16</v>
      </c>
      <c r="P12" s="42" t="s">
        <v>39</v>
      </c>
      <c r="Q12" s="1" t="s">
        <v>17</v>
      </c>
      <c r="U12" s="8" t="s">
        <v>19</v>
      </c>
      <c r="W12" s="43"/>
    </row>
    <row r="13" spans="4:23" ht="12.75">
      <c r="D13" s="53" t="s">
        <v>6</v>
      </c>
      <c r="F13" s="5"/>
      <c r="H13" s="1" t="s">
        <v>18</v>
      </c>
      <c r="I13" s="1"/>
      <c r="J13" s="1" t="s">
        <v>16</v>
      </c>
      <c r="K13" s="1"/>
      <c r="P13" s="42" t="s">
        <v>18</v>
      </c>
      <c r="T13" s="8" t="s">
        <v>19</v>
      </c>
      <c r="W13" s="43"/>
    </row>
    <row r="14" spans="6:23" ht="12.75">
      <c r="F14" s="5"/>
      <c r="I14" s="1"/>
      <c r="J14" s="1"/>
      <c r="K14" s="1"/>
      <c r="P14" s="42"/>
      <c r="W14" s="43"/>
    </row>
    <row r="15" spans="1:24" ht="15.75">
      <c r="A15" s="44">
        <v>38602</v>
      </c>
      <c r="B15" s="47" t="s">
        <v>40</v>
      </c>
      <c r="C15" s="54"/>
      <c r="D15" s="54" t="s">
        <v>29</v>
      </c>
      <c r="E15" s="49">
        <v>50861</v>
      </c>
      <c r="F15" s="50">
        <v>0.558</v>
      </c>
      <c r="G15" s="50">
        <v>117.623</v>
      </c>
      <c r="H15" s="50">
        <v>-29.183</v>
      </c>
      <c r="I15" s="8">
        <f>AVERAGE($G$27:$G$28)</f>
        <v>0.063</v>
      </c>
      <c r="J15" s="8">
        <f>AVERAGE(-25)</f>
        <v>-25</v>
      </c>
      <c r="K15" s="8">
        <f>(G15*H15-(I15*J15))/(G15-I15)</f>
        <v>-29.18524165532494</v>
      </c>
      <c r="P15" s="43">
        <f>K15+$O$46</f>
        <v>-29.601689105591245</v>
      </c>
      <c r="T15" s="50">
        <v>71.09</v>
      </c>
      <c r="V15" s="1">
        <f>$T$18/$U$46</f>
        <v>0.9875059833821336</v>
      </c>
      <c r="W15" s="43">
        <f>T15*V15</f>
        <v>70.20180035863588</v>
      </c>
      <c r="X15" s="49">
        <v>3376</v>
      </c>
    </row>
    <row r="16" spans="2:24" ht="12.75">
      <c r="B16" s="47" t="s">
        <v>40</v>
      </c>
      <c r="C16" s="54" t="s">
        <v>41</v>
      </c>
      <c r="D16" s="54" t="s">
        <v>21</v>
      </c>
      <c r="E16" s="49">
        <v>50862</v>
      </c>
      <c r="F16" s="50">
        <v>15.523</v>
      </c>
      <c r="G16" s="50">
        <v>0.119</v>
      </c>
      <c r="H16" s="50">
        <v>-19.089</v>
      </c>
      <c r="P16" s="43"/>
      <c r="T16" s="50">
        <v>0.0025876</v>
      </c>
      <c r="V16" s="1">
        <f>$T$18/$U$46</f>
        <v>0.9875059833821336</v>
      </c>
      <c r="W16" s="43">
        <f>T16*V16</f>
        <v>0.002555270482599609</v>
      </c>
      <c r="X16" s="49">
        <v>6</v>
      </c>
    </row>
    <row r="17" spans="2:24" ht="12.75">
      <c r="B17" s="47" t="s">
        <v>40</v>
      </c>
      <c r="C17" s="54" t="s">
        <v>41</v>
      </c>
      <c r="D17" s="54" t="s">
        <v>29</v>
      </c>
      <c r="E17" s="49">
        <v>50863</v>
      </c>
      <c r="F17" s="50">
        <v>0.533</v>
      </c>
      <c r="G17" s="50">
        <v>111.312</v>
      </c>
      <c r="H17" s="50">
        <v>-29.395</v>
      </c>
      <c r="I17" s="8">
        <f>AVERAGE($G$27:$G$28)</f>
        <v>0.063</v>
      </c>
      <c r="J17" s="8">
        <f aca="true" t="shared" si="0" ref="J17:J46">AVERAGE(-25)</f>
        <v>-25</v>
      </c>
      <c r="K17" s="8">
        <f>(G17*H17-(I17*J17))/(G17-I17)</f>
        <v>-29.397488876304507</v>
      </c>
      <c r="L17" s="8" t="s">
        <v>8</v>
      </c>
      <c r="P17" s="43">
        <f>K17+$O$46</f>
        <v>-29.81393632657081</v>
      </c>
      <c r="T17" s="50">
        <v>70.4312025</v>
      </c>
      <c r="V17" s="1">
        <f>$T$18/$U$46</f>
        <v>0.9875059833821336</v>
      </c>
      <c r="W17" s="43">
        <f>T17*V17</f>
        <v>69.55123388554868</v>
      </c>
      <c r="X17" s="49">
        <v>3204</v>
      </c>
    </row>
    <row r="18" spans="1:24" ht="12.75">
      <c r="A18" s="4"/>
      <c r="B18" s="47" t="s">
        <v>40</v>
      </c>
      <c r="C18" s="54" t="s">
        <v>41</v>
      </c>
      <c r="D18" s="54" t="s">
        <v>42</v>
      </c>
      <c r="E18" s="49">
        <v>50864</v>
      </c>
      <c r="F18" s="50">
        <v>0.548</v>
      </c>
      <c r="G18" s="50">
        <v>110.6</v>
      </c>
      <c r="H18" s="50">
        <v>-29.297</v>
      </c>
      <c r="I18" s="8">
        <f aca="true" t="shared" si="1" ref="I18:I26">AVERAGE($G$27:$G$28)</f>
        <v>0.063</v>
      </c>
      <c r="J18" s="8">
        <f t="shared" si="0"/>
        <v>-25</v>
      </c>
      <c r="K18" s="8">
        <f>(G18*H18-(I18*J18))/(G18-I18)</f>
        <v>-29.29944905325819</v>
      </c>
      <c r="L18" s="8" t="s">
        <v>8</v>
      </c>
      <c r="P18" s="43">
        <f aca="true" t="shared" si="2" ref="P18:P26">K18+$O$46</f>
        <v>-29.715896503524494</v>
      </c>
      <c r="T18" s="50">
        <v>71.09</v>
      </c>
      <c r="U18" s="8" t="s">
        <v>22</v>
      </c>
      <c r="W18" s="43"/>
      <c r="X18" s="49">
        <v>3198</v>
      </c>
    </row>
    <row r="19" spans="2:24" ht="12.75">
      <c r="B19" s="47" t="s">
        <v>40</v>
      </c>
      <c r="C19" s="54" t="s">
        <v>41</v>
      </c>
      <c r="D19" s="54" t="s">
        <v>43</v>
      </c>
      <c r="E19" s="49">
        <v>50865</v>
      </c>
      <c r="F19" s="50">
        <v>0.803</v>
      </c>
      <c r="G19" s="50">
        <v>119.158</v>
      </c>
      <c r="H19" s="50">
        <v>-25.956</v>
      </c>
      <c r="I19" s="8">
        <f t="shared" si="1"/>
        <v>0.063</v>
      </c>
      <c r="J19" s="8">
        <f t="shared" si="0"/>
        <v>-25</v>
      </c>
      <c r="K19" s="8">
        <f aca="true" t="shared" si="3" ref="K19:K79">(G19*H19-(I19*J19))/(G19-I19)</f>
        <v>-25.95650571392586</v>
      </c>
      <c r="P19" s="43">
        <f t="shared" si="2"/>
        <v>-26.372953164192165</v>
      </c>
      <c r="T19" s="50">
        <v>52.2705457</v>
      </c>
      <c r="V19" s="1">
        <f aca="true" t="shared" si="4" ref="V19:V26">$T$18/$U$46</f>
        <v>0.9875059833821336</v>
      </c>
      <c r="W19" s="43">
        <f>T19*V19</f>
        <v>51.61747663339926</v>
      </c>
      <c r="X19" s="49">
        <v>3430</v>
      </c>
    </row>
    <row r="20" spans="2:24" ht="12.75">
      <c r="B20" s="47" t="s">
        <v>40</v>
      </c>
      <c r="C20" s="54" t="s">
        <v>41</v>
      </c>
      <c r="D20" s="54" t="s">
        <v>44</v>
      </c>
      <c r="E20" s="49">
        <v>50866</v>
      </c>
      <c r="F20" s="50">
        <v>0.789</v>
      </c>
      <c r="G20" s="50">
        <v>119.083</v>
      </c>
      <c r="H20" s="50">
        <v>-26.071</v>
      </c>
      <c r="I20" s="8">
        <f t="shared" si="1"/>
        <v>0.063</v>
      </c>
      <c r="J20" s="8">
        <f t="shared" si="0"/>
        <v>-25</v>
      </c>
      <c r="K20" s="8">
        <f t="shared" si="3"/>
        <v>-26.071566904721898</v>
      </c>
      <c r="P20" s="43">
        <f t="shared" si="2"/>
        <v>-26.488014354988202</v>
      </c>
      <c r="T20" s="50">
        <v>53.1644186</v>
      </c>
      <c r="V20" s="1">
        <f t="shared" si="4"/>
        <v>0.9875059833821336</v>
      </c>
      <c r="W20" s="43">
        <f aca="true" t="shared" si="5" ref="W20:W46">T20*V20</f>
        <v>52.50018147053239</v>
      </c>
      <c r="X20" s="49">
        <v>3435</v>
      </c>
    </row>
    <row r="21" spans="2:24" ht="12.75">
      <c r="B21" s="47" t="s">
        <v>40</v>
      </c>
      <c r="C21" s="54" t="s">
        <v>44</v>
      </c>
      <c r="D21" s="54" t="s">
        <v>45</v>
      </c>
      <c r="E21" s="49">
        <v>50867</v>
      </c>
      <c r="F21" s="50">
        <v>0.774</v>
      </c>
      <c r="G21" s="50">
        <v>117.194</v>
      </c>
      <c r="H21" s="50">
        <v>-26.198</v>
      </c>
      <c r="I21" s="8">
        <f t="shared" si="1"/>
        <v>0.063</v>
      </c>
      <c r="J21" s="8">
        <f t="shared" si="0"/>
        <v>-25</v>
      </c>
      <c r="K21" s="8">
        <f t="shared" si="3"/>
        <v>-26.198644355465248</v>
      </c>
      <c r="P21" s="43">
        <f t="shared" si="2"/>
        <v>-26.615091805731552</v>
      </c>
      <c r="T21" s="50">
        <v>53.3347312</v>
      </c>
      <c r="V21" s="1">
        <f t="shared" si="4"/>
        <v>0.9875059833821336</v>
      </c>
      <c r="W21" s="43">
        <f t="shared" si="5"/>
        <v>52.66836618207776</v>
      </c>
      <c r="X21" s="49">
        <v>3381</v>
      </c>
    </row>
    <row r="22" spans="2:24" ht="12.75">
      <c r="B22" s="47" t="s">
        <v>40</v>
      </c>
      <c r="C22" s="54" t="s">
        <v>41</v>
      </c>
      <c r="D22" s="54" t="s">
        <v>46</v>
      </c>
      <c r="E22" s="49">
        <v>50868</v>
      </c>
      <c r="F22" s="50">
        <v>0.787</v>
      </c>
      <c r="G22" s="50">
        <v>119.687</v>
      </c>
      <c r="H22" s="50">
        <v>-25.851</v>
      </c>
      <c r="I22" s="8">
        <f t="shared" si="1"/>
        <v>0.063</v>
      </c>
      <c r="J22" s="8">
        <f t="shared" si="0"/>
        <v>-25</v>
      </c>
      <c r="K22" s="8">
        <f t="shared" si="3"/>
        <v>-25.851448179295126</v>
      </c>
      <c r="P22" s="43">
        <f t="shared" si="2"/>
        <v>-26.26789562956143</v>
      </c>
      <c r="T22" s="50">
        <v>53.5695125</v>
      </c>
      <c r="V22" s="1">
        <f t="shared" si="4"/>
        <v>0.9875059833821336</v>
      </c>
      <c r="W22" s="43">
        <f t="shared" si="5"/>
        <v>52.900214120613995</v>
      </c>
      <c r="X22" s="49">
        <v>3447</v>
      </c>
    </row>
    <row r="23" spans="2:24" ht="12.75">
      <c r="B23" s="47" t="s">
        <v>40</v>
      </c>
      <c r="C23" s="54" t="s">
        <v>41</v>
      </c>
      <c r="D23" s="54" t="s">
        <v>47</v>
      </c>
      <c r="E23" s="49">
        <v>50869</v>
      </c>
      <c r="F23" s="50">
        <v>0.863</v>
      </c>
      <c r="G23" s="50">
        <v>132.3</v>
      </c>
      <c r="H23" s="50">
        <v>-25.85</v>
      </c>
      <c r="I23" s="8">
        <f t="shared" si="1"/>
        <v>0.063</v>
      </c>
      <c r="J23" s="8">
        <f t="shared" si="0"/>
        <v>-25</v>
      </c>
      <c r="K23" s="8">
        <f t="shared" si="3"/>
        <v>-25.850404954740352</v>
      </c>
      <c r="P23" s="43">
        <f t="shared" si="2"/>
        <v>-26.266852405006656</v>
      </c>
      <c r="Q23" s="8"/>
      <c r="T23" s="50">
        <v>54.0001758</v>
      </c>
      <c r="V23" s="1">
        <f t="shared" si="4"/>
        <v>0.9875059833821336</v>
      </c>
      <c r="W23" s="43">
        <f t="shared" si="5"/>
        <v>53.325496706187096</v>
      </c>
      <c r="X23" s="49">
        <v>3775</v>
      </c>
    </row>
    <row r="24" spans="2:24" ht="12.75">
      <c r="B24" s="47" t="s">
        <v>40</v>
      </c>
      <c r="C24" s="62" t="s">
        <v>48</v>
      </c>
      <c r="D24" s="54" t="s">
        <v>49</v>
      </c>
      <c r="E24" s="49">
        <v>50870</v>
      </c>
      <c r="F24" s="50">
        <v>0.706</v>
      </c>
      <c r="G24" s="50">
        <v>109.253</v>
      </c>
      <c r="H24" s="50">
        <v>-26.347</v>
      </c>
      <c r="I24" s="8">
        <f t="shared" si="1"/>
        <v>0.063</v>
      </c>
      <c r="J24" s="8">
        <f t="shared" si="0"/>
        <v>-25</v>
      </c>
      <c r="K24" s="8">
        <f t="shared" si="3"/>
        <v>-26.34777718655555</v>
      </c>
      <c r="P24" s="43">
        <f t="shared" si="2"/>
        <v>-26.764224636821854</v>
      </c>
      <c r="T24" s="50">
        <v>54.5106482</v>
      </c>
      <c r="V24" s="1">
        <f t="shared" si="4"/>
        <v>0.9875059833821336</v>
      </c>
      <c r="W24" s="43">
        <f t="shared" si="5"/>
        <v>53.82959125553853</v>
      </c>
      <c r="X24" s="49">
        <v>3175</v>
      </c>
    </row>
    <row r="25" spans="2:24" ht="12.75">
      <c r="B25" s="47" t="s">
        <v>40</v>
      </c>
      <c r="C25" s="62" t="s">
        <v>48</v>
      </c>
      <c r="D25" s="54" t="s">
        <v>50</v>
      </c>
      <c r="E25" s="49">
        <v>50871</v>
      </c>
      <c r="F25" s="50">
        <v>0.839</v>
      </c>
      <c r="G25" s="50">
        <v>126.031</v>
      </c>
      <c r="H25" s="50">
        <v>-26.752</v>
      </c>
      <c r="I25" s="8">
        <f t="shared" si="1"/>
        <v>0.063</v>
      </c>
      <c r="J25" s="8">
        <f t="shared" si="0"/>
        <v>-25</v>
      </c>
      <c r="K25" s="8">
        <f t="shared" si="3"/>
        <v>-26.752876222532706</v>
      </c>
      <c r="P25" s="43">
        <f t="shared" si="2"/>
        <v>-27.16932367279901</v>
      </c>
      <c r="T25" s="50">
        <v>52.9132405</v>
      </c>
      <c r="V25" s="1">
        <f t="shared" si="4"/>
        <v>0.9875059833821336</v>
      </c>
      <c r="W25" s="43">
        <f t="shared" si="5"/>
        <v>52.252141593887835</v>
      </c>
      <c r="X25" s="49">
        <v>3598</v>
      </c>
    </row>
    <row r="26" spans="2:24" ht="12.75">
      <c r="B26" s="47" t="s">
        <v>40</v>
      </c>
      <c r="C26" s="54" t="s">
        <v>41</v>
      </c>
      <c r="D26" s="54" t="s">
        <v>29</v>
      </c>
      <c r="E26" s="49">
        <v>50872</v>
      </c>
      <c r="F26" s="50">
        <v>0.568</v>
      </c>
      <c r="G26" s="50">
        <v>115.881</v>
      </c>
      <c r="H26" s="50">
        <v>-29.322</v>
      </c>
      <c r="I26" s="8">
        <f t="shared" si="1"/>
        <v>0.063</v>
      </c>
      <c r="J26" s="8">
        <f t="shared" si="0"/>
        <v>-25</v>
      </c>
      <c r="K26" s="8">
        <f t="shared" si="3"/>
        <v>-29.324350981712687</v>
      </c>
      <c r="L26" s="8" t="s">
        <v>8</v>
      </c>
      <c r="P26" s="43">
        <f t="shared" si="2"/>
        <v>-29.74079843197899</v>
      </c>
      <c r="Q26" s="8"/>
      <c r="T26" s="50">
        <v>71.8628708</v>
      </c>
      <c r="U26" s="8" t="s">
        <v>8</v>
      </c>
      <c r="V26" s="1">
        <f t="shared" si="4"/>
        <v>0.9875059833821336</v>
      </c>
      <c r="W26" s="43">
        <f t="shared" si="5"/>
        <v>70.9650148980172</v>
      </c>
      <c r="X26" s="49">
        <v>3339</v>
      </c>
    </row>
    <row r="27" spans="2:24" ht="12.75">
      <c r="B27" s="47" t="s">
        <v>40</v>
      </c>
      <c r="C27" s="54" t="s">
        <v>41</v>
      </c>
      <c r="D27" s="54" t="s">
        <v>15</v>
      </c>
      <c r="E27" s="49">
        <v>50873</v>
      </c>
      <c r="F27" s="50">
        <v>15.359</v>
      </c>
      <c r="G27" s="50">
        <v>0.061</v>
      </c>
      <c r="H27" s="50">
        <v>-51.7</v>
      </c>
      <c r="P27" s="43"/>
      <c r="T27" s="50">
        <v>0.0013907</v>
      </c>
      <c r="W27" s="43"/>
      <c r="X27" s="49">
        <v>3</v>
      </c>
    </row>
    <row r="28" spans="2:24" ht="12.75">
      <c r="B28" s="47" t="s">
        <v>40</v>
      </c>
      <c r="C28" s="54" t="s">
        <v>41</v>
      </c>
      <c r="D28" s="54" t="s">
        <v>15</v>
      </c>
      <c r="E28" s="49">
        <v>50874</v>
      </c>
      <c r="F28" s="50">
        <v>15.458</v>
      </c>
      <c r="G28" s="50">
        <v>0.065</v>
      </c>
      <c r="H28" s="50">
        <v>-17.332</v>
      </c>
      <c r="P28" s="43"/>
      <c r="T28" s="50">
        <v>0.0014878</v>
      </c>
      <c r="W28" s="43"/>
      <c r="X28" s="49">
        <v>3</v>
      </c>
    </row>
    <row r="29" spans="2:24" ht="12.75">
      <c r="B29" s="47" t="s">
        <v>40</v>
      </c>
      <c r="C29" s="54" t="s">
        <v>41</v>
      </c>
      <c r="D29" s="54" t="s">
        <v>29</v>
      </c>
      <c r="E29" s="49">
        <v>50875</v>
      </c>
      <c r="F29" s="50">
        <v>0.583</v>
      </c>
      <c r="G29" s="50">
        <v>120.061</v>
      </c>
      <c r="H29" s="50">
        <v>-29.525</v>
      </c>
      <c r="I29" s="8">
        <f aca="true" t="shared" si="6" ref="I29:I46">AVERAGE($G$27:$G$28)</f>
        <v>0.063</v>
      </c>
      <c r="J29" s="8">
        <f t="shared" si="0"/>
        <v>-25</v>
      </c>
      <c r="K29" s="8">
        <f t="shared" si="3"/>
        <v>-29.527375664594413</v>
      </c>
      <c r="L29" s="8" t="s">
        <v>8</v>
      </c>
      <c r="O29" s="8"/>
      <c r="P29" s="43">
        <f aca="true" t="shared" si="7" ref="P29:P46">K29+$O$46</f>
        <v>-29.943823114860717</v>
      </c>
      <c r="Q29" s="8"/>
      <c r="T29" s="50">
        <v>72.5385805</v>
      </c>
      <c r="U29" s="8" t="s">
        <v>8</v>
      </c>
      <c r="V29" s="1">
        <f aca="true" t="shared" si="8" ref="V29:V46">$T$18/$U$46</f>
        <v>0.9875059833821336</v>
      </c>
      <c r="W29" s="43">
        <f t="shared" si="5"/>
        <v>71.63228226979655</v>
      </c>
      <c r="X29" s="49">
        <v>3441</v>
      </c>
    </row>
    <row r="30" spans="2:24" ht="12.75">
      <c r="B30" s="47" t="s">
        <v>40</v>
      </c>
      <c r="C30" s="54" t="s">
        <v>41</v>
      </c>
      <c r="D30" s="54" t="s">
        <v>29</v>
      </c>
      <c r="E30" s="49">
        <v>50876</v>
      </c>
      <c r="F30" s="50">
        <v>0.597</v>
      </c>
      <c r="G30" s="50">
        <v>119.962</v>
      </c>
      <c r="H30" s="50">
        <v>-29.4</v>
      </c>
      <c r="I30" s="8">
        <f t="shared" si="6"/>
        <v>0.063</v>
      </c>
      <c r="J30" s="8">
        <f t="shared" si="0"/>
        <v>-25</v>
      </c>
      <c r="K30" s="8">
        <f t="shared" si="3"/>
        <v>-29.40231194588779</v>
      </c>
      <c r="L30" s="8" t="s">
        <v>8</v>
      </c>
      <c r="O30" s="8"/>
      <c r="P30" s="43">
        <f t="shared" si="7"/>
        <v>-29.818759396154093</v>
      </c>
      <c r="Q30" s="8"/>
      <c r="T30" s="50">
        <v>70.778953</v>
      </c>
      <c r="U30" s="8" t="s">
        <v>8</v>
      </c>
      <c r="V30" s="1">
        <f t="shared" si="8"/>
        <v>0.9875059833821336</v>
      </c>
      <c r="W30" s="43">
        <f t="shared" si="5"/>
        <v>69.89463958502282</v>
      </c>
      <c r="X30" s="49">
        <v>3455</v>
      </c>
    </row>
    <row r="31" spans="2:24" ht="12.75">
      <c r="B31" s="47" t="s">
        <v>40</v>
      </c>
      <c r="C31" s="54" t="s">
        <v>51</v>
      </c>
      <c r="D31" s="54" t="s">
        <v>52</v>
      </c>
      <c r="E31" s="49">
        <v>50877</v>
      </c>
      <c r="F31" s="50">
        <v>0.782</v>
      </c>
      <c r="G31" s="50">
        <v>117.923</v>
      </c>
      <c r="H31" s="50">
        <v>-25.455</v>
      </c>
      <c r="I31" s="8">
        <f t="shared" si="6"/>
        <v>0.063</v>
      </c>
      <c r="J31" s="8">
        <f t="shared" si="0"/>
        <v>-25</v>
      </c>
      <c r="K31" s="8">
        <f t="shared" si="3"/>
        <v>-25.455243212285765</v>
      </c>
      <c r="P31" s="43">
        <f t="shared" si="7"/>
        <v>-25.87169066255207</v>
      </c>
      <c r="T31" s="50">
        <v>53.1184806</v>
      </c>
      <c r="V31" s="1">
        <f t="shared" si="8"/>
        <v>0.9875059833821336</v>
      </c>
      <c r="W31" s="43">
        <f t="shared" si="5"/>
        <v>52.45481742066778</v>
      </c>
      <c r="X31" s="49">
        <v>3393</v>
      </c>
    </row>
    <row r="32" spans="2:24" ht="12.75">
      <c r="B32" s="47" t="s">
        <v>40</v>
      </c>
      <c r="C32" s="54" t="s">
        <v>41</v>
      </c>
      <c r="D32" s="54" t="s">
        <v>53</v>
      </c>
      <c r="E32" s="49">
        <v>50878</v>
      </c>
      <c r="F32" s="50">
        <v>0.832</v>
      </c>
      <c r="G32" s="50">
        <v>127.14</v>
      </c>
      <c r="H32" s="50">
        <v>-27.047</v>
      </c>
      <c r="I32" s="8">
        <f t="shared" si="6"/>
        <v>0.063</v>
      </c>
      <c r="J32" s="8">
        <f t="shared" si="0"/>
        <v>-25</v>
      </c>
      <c r="K32" s="8">
        <f t="shared" si="3"/>
        <v>-27.04801482565689</v>
      </c>
      <c r="P32" s="43">
        <f t="shared" si="7"/>
        <v>-27.464462275923193</v>
      </c>
      <c r="T32" s="50">
        <v>53.8274447</v>
      </c>
      <c r="V32" s="1">
        <f t="shared" si="8"/>
        <v>0.9875059833821336</v>
      </c>
      <c r="W32" s="43">
        <f t="shared" si="5"/>
        <v>53.15492371142091</v>
      </c>
      <c r="X32" s="49">
        <v>3639</v>
      </c>
    </row>
    <row r="33" spans="2:24" ht="12.75">
      <c r="B33" s="47" t="s">
        <v>40</v>
      </c>
      <c r="C33" s="54" t="s">
        <v>41</v>
      </c>
      <c r="D33" s="54" t="s">
        <v>51</v>
      </c>
      <c r="E33" s="49">
        <v>50879</v>
      </c>
      <c r="F33" s="50">
        <v>0.806</v>
      </c>
      <c r="G33" s="50">
        <v>123.512</v>
      </c>
      <c r="H33" s="50">
        <v>-27.079</v>
      </c>
      <c r="I33" s="8">
        <f t="shared" si="6"/>
        <v>0.063</v>
      </c>
      <c r="J33" s="8">
        <f t="shared" si="0"/>
        <v>-25</v>
      </c>
      <c r="K33" s="8">
        <f t="shared" si="3"/>
        <v>-27.08006098064788</v>
      </c>
      <c r="P33" s="43">
        <f t="shared" si="7"/>
        <v>-27.496508430914183</v>
      </c>
      <c r="T33" s="50">
        <v>53.9781602</v>
      </c>
      <c r="V33" s="1">
        <f t="shared" si="8"/>
        <v>0.9875059833821336</v>
      </c>
      <c r="W33" s="43">
        <f t="shared" si="5"/>
        <v>53.30375616945934</v>
      </c>
      <c r="X33" s="49">
        <v>3540</v>
      </c>
    </row>
    <row r="34" spans="2:24" ht="12.75">
      <c r="B34" s="47" t="s">
        <v>40</v>
      </c>
      <c r="C34" s="54" t="s">
        <v>51</v>
      </c>
      <c r="D34" s="54" t="s">
        <v>54</v>
      </c>
      <c r="E34" s="49">
        <v>50880</v>
      </c>
      <c r="F34" s="50">
        <v>0.846</v>
      </c>
      <c r="G34" s="50">
        <v>129.775</v>
      </c>
      <c r="H34" s="50">
        <v>-25.413</v>
      </c>
      <c r="I34" s="8">
        <f t="shared" si="6"/>
        <v>0.063</v>
      </c>
      <c r="J34" s="8">
        <f t="shared" si="0"/>
        <v>-25</v>
      </c>
      <c r="K34" s="8">
        <f t="shared" si="3"/>
        <v>-25.413200590539038</v>
      </c>
      <c r="P34" s="43">
        <f t="shared" si="7"/>
        <v>-25.829648040805342</v>
      </c>
      <c r="Q34" s="8"/>
      <c r="T34" s="50">
        <v>54.0347204</v>
      </c>
      <c r="V34" s="1">
        <f t="shared" si="8"/>
        <v>0.9875059833821336</v>
      </c>
      <c r="W34" s="43">
        <f t="shared" si="5"/>
        <v>53.359609705380635</v>
      </c>
      <c r="X34" s="49">
        <v>3710</v>
      </c>
    </row>
    <row r="35" spans="2:24" ht="12.75">
      <c r="B35" s="47" t="s">
        <v>40</v>
      </c>
      <c r="C35" s="54" t="s">
        <v>55</v>
      </c>
      <c r="D35" s="54" t="s">
        <v>56</v>
      </c>
      <c r="E35" s="49">
        <v>50881</v>
      </c>
      <c r="F35" s="50">
        <v>0.84</v>
      </c>
      <c r="G35" s="50">
        <v>130.98</v>
      </c>
      <c r="H35" s="50">
        <v>-25.343</v>
      </c>
      <c r="I35" s="8">
        <f t="shared" si="6"/>
        <v>0.063</v>
      </c>
      <c r="J35" s="8">
        <f t="shared" si="0"/>
        <v>-25</v>
      </c>
      <c r="K35" s="8">
        <f t="shared" si="3"/>
        <v>-25.343165058777696</v>
      </c>
      <c r="P35" s="43">
        <f t="shared" si="7"/>
        <v>-25.759612509044</v>
      </c>
      <c r="T35" s="50">
        <v>54.9264729</v>
      </c>
      <c r="V35" s="1">
        <f t="shared" si="8"/>
        <v>0.9875059833821336</v>
      </c>
      <c r="W35" s="43">
        <f t="shared" si="5"/>
        <v>54.24022063482661</v>
      </c>
      <c r="X35" s="49">
        <v>3735</v>
      </c>
    </row>
    <row r="36" spans="2:24" ht="12.75">
      <c r="B36" s="47" t="s">
        <v>40</v>
      </c>
      <c r="C36" s="54" t="s">
        <v>41</v>
      </c>
      <c r="D36" s="54" t="s">
        <v>57</v>
      </c>
      <c r="E36" s="49">
        <v>50882</v>
      </c>
      <c r="F36" s="50">
        <v>0.805</v>
      </c>
      <c r="G36" s="50">
        <v>125.597</v>
      </c>
      <c r="H36" s="50">
        <v>-24.602</v>
      </c>
      <c r="I36" s="8">
        <f t="shared" si="6"/>
        <v>0.063</v>
      </c>
      <c r="J36" s="8">
        <f t="shared" si="0"/>
        <v>-25</v>
      </c>
      <c r="K36" s="8">
        <f t="shared" si="3"/>
        <v>-24.6018002612838</v>
      </c>
      <c r="P36" s="43">
        <f t="shared" si="7"/>
        <v>-25.018247711550103</v>
      </c>
      <c r="T36" s="50">
        <v>54.9596941</v>
      </c>
      <c r="V36" s="1">
        <f t="shared" si="8"/>
        <v>0.9875059833821336</v>
      </c>
      <c r="W36" s="43">
        <f t="shared" si="5"/>
        <v>54.273026768601746</v>
      </c>
      <c r="X36" s="49">
        <v>3595</v>
      </c>
    </row>
    <row r="37" spans="2:24" ht="12.75">
      <c r="B37" s="47" t="s">
        <v>40</v>
      </c>
      <c r="C37" s="54" t="s">
        <v>41</v>
      </c>
      <c r="D37" s="54" t="s">
        <v>55</v>
      </c>
      <c r="E37" s="49">
        <v>50883</v>
      </c>
      <c r="F37" s="50">
        <v>0.774</v>
      </c>
      <c r="G37" s="50">
        <v>119.072</v>
      </c>
      <c r="H37" s="50">
        <v>-24.744</v>
      </c>
      <c r="I37" s="8">
        <f t="shared" si="6"/>
        <v>0.063</v>
      </c>
      <c r="J37" s="8">
        <f t="shared" si="0"/>
        <v>-25</v>
      </c>
      <c r="K37" s="8">
        <f t="shared" si="3"/>
        <v>-24.743864480837583</v>
      </c>
      <c r="P37" s="43">
        <f t="shared" si="7"/>
        <v>-25.160311931103887</v>
      </c>
      <c r="Q37" s="8"/>
      <c r="T37" s="50">
        <v>54.1912956</v>
      </c>
      <c r="V37" s="1">
        <f t="shared" si="8"/>
        <v>0.9875059833821336</v>
      </c>
      <c r="W37" s="43">
        <f t="shared" si="5"/>
        <v>53.51422865222988</v>
      </c>
      <c r="X37" s="49">
        <v>3421</v>
      </c>
    </row>
    <row r="38" spans="2:24" ht="12.75">
      <c r="B38" s="47" t="s">
        <v>40</v>
      </c>
      <c r="C38" s="54" t="s">
        <v>41</v>
      </c>
      <c r="D38" s="54" t="s">
        <v>58</v>
      </c>
      <c r="E38" s="49">
        <v>50884</v>
      </c>
      <c r="F38" s="50">
        <v>0.806</v>
      </c>
      <c r="G38" s="50">
        <v>114.46</v>
      </c>
      <c r="H38" s="50">
        <v>-39.706</v>
      </c>
      <c r="I38" s="8">
        <f t="shared" si="6"/>
        <v>0.063</v>
      </c>
      <c r="J38" s="8">
        <f t="shared" si="0"/>
        <v>-25</v>
      </c>
      <c r="K38" s="8">
        <f t="shared" si="3"/>
        <v>-39.714098796297115</v>
      </c>
      <c r="P38" s="43">
        <f t="shared" si="7"/>
        <v>-40.13054624656342</v>
      </c>
      <c r="S38" s="1">
        <v>-40.18</v>
      </c>
      <c r="T38" s="50">
        <v>50.0161123</v>
      </c>
      <c r="V38" s="1">
        <f t="shared" si="8"/>
        <v>0.9875059833821336</v>
      </c>
      <c r="W38" s="43">
        <f t="shared" si="5"/>
        <v>49.39121016176273</v>
      </c>
      <c r="X38" s="49">
        <v>3307</v>
      </c>
    </row>
    <row r="39" spans="2:24" ht="12.75">
      <c r="B39" s="47" t="s">
        <v>40</v>
      </c>
      <c r="C39" s="54" t="s">
        <v>55</v>
      </c>
      <c r="D39" s="54" t="s">
        <v>59</v>
      </c>
      <c r="E39" s="49">
        <v>50885</v>
      </c>
      <c r="F39" s="50">
        <v>0.812</v>
      </c>
      <c r="G39" s="50">
        <v>124.613</v>
      </c>
      <c r="H39" s="50">
        <v>-24.486</v>
      </c>
      <c r="I39" s="8">
        <f t="shared" si="6"/>
        <v>0.063</v>
      </c>
      <c r="J39" s="8">
        <f t="shared" si="0"/>
        <v>-25</v>
      </c>
      <c r="K39" s="8">
        <f t="shared" si="3"/>
        <v>-24.485740008028905</v>
      </c>
      <c r="P39" s="43">
        <f t="shared" si="7"/>
        <v>-24.90218745829521</v>
      </c>
      <c r="T39" s="50">
        <v>54.0589754</v>
      </c>
      <c r="V39" s="1">
        <f t="shared" si="8"/>
        <v>0.9875059833821336</v>
      </c>
      <c r="W39" s="43">
        <f t="shared" si="5"/>
        <v>53.38356166300757</v>
      </c>
      <c r="X39" s="49">
        <v>3573</v>
      </c>
    </row>
    <row r="40" spans="2:24" ht="12.75">
      <c r="B40" s="47" t="s">
        <v>40</v>
      </c>
      <c r="C40" s="54" t="s">
        <v>41</v>
      </c>
      <c r="D40" s="54" t="s">
        <v>60</v>
      </c>
      <c r="E40" s="49">
        <v>50886</v>
      </c>
      <c r="F40" s="50">
        <v>0.88</v>
      </c>
      <c r="G40" s="50">
        <v>129.717</v>
      </c>
      <c r="H40" s="50">
        <v>-27.898</v>
      </c>
      <c r="I40" s="8">
        <f t="shared" si="6"/>
        <v>0.063</v>
      </c>
      <c r="J40" s="8">
        <f t="shared" si="0"/>
        <v>-25</v>
      </c>
      <c r="K40" s="8">
        <f t="shared" si="3"/>
        <v>-27.899408163265306</v>
      </c>
      <c r="P40" s="43">
        <f t="shared" si="7"/>
        <v>-28.31585561353161</v>
      </c>
      <c r="T40" s="50">
        <v>51.9227477</v>
      </c>
      <c r="V40" s="1">
        <f t="shared" si="8"/>
        <v>0.9875059833821336</v>
      </c>
      <c r="W40" s="43">
        <f t="shared" si="5"/>
        <v>51.274024027390915</v>
      </c>
      <c r="X40" s="49">
        <v>3715</v>
      </c>
    </row>
    <row r="41" spans="2:24" ht="12.75">
      <c r="B41" s="47" t="s">
        <v>40</v>
      </c>
      <c r="C41" s="54" t="s">
        <v>41</v>
      </c>
      <c r="D41" s="54" t="s">
        <v>61</v>
      </c>
      <c r="E41" s="49">
        <v>50887</v>
      </c>
      <c r="F41" s="50">
        <v>0.813</v>
      </c>
      <c r="G41" s="50">
        <v>118.446</v>
      </c>
      <c r="H41" s="50">
        <v>-27.625</v>
      </c>
      <c r="I41" s="8">
        <f t="shared" si="6"/>
        <v>0.063</v>
      </c>
      <c r="J41" s="8">
        <f t="shared" si="0"/>
        <v>-25</v>
      </c>
      <c r="K41" s="8">
        <f t="shared" si="3"/>
        <v>-27.626396948886242</v>
      </c>
      <c r="P41" s="43">
        <f t="shared" si="7"/>
        <v>-28.042844399152546</v>
      </c>
      <c r="T41" s="50">
        <v>51.3186425</v>
      </c>
      <c r="V41" s="1">
        <f t="shared" si="8"/>
        <v>0.9875059833821336</v>
      </c>
      <c r="W41" s="43">
        <f t="shared" si="5"/>
        <v>50.67746652779866</v>
      </c>
      <c r="X41" s="49">
        <v>3416</v>
      </c>
    </row>
    <row r="42" spans="2:24" ht="12.75">
      <c r="B42" s="47" t="s">
        <v>40</v>
      </c>
      <c r="C42" s="54" t="s">
        <v>61</v>
      </c>
      <c r="D42" s="54" t="s">
        <v>62</v>
      </c>
      <c r="E42" s="49">
        <v>50888</v>
      </c>
      <c r="F42" s="50">
        <v>0.769</v>
      </c>
      <c r="G42" s="50">
        <v>112.108</v>
      </c>
      <c r="H42" s="50">
        <v>-27.666</v>
      </c>
      <c r="I42" s="8">
        <f t="shared" si="6"/>
        <v>0.063</v>
      </c>
      <c r="J42" s="8">
        <f t="shared" si="0"/>
        <v>-25</v>
      </c>
      <c r="K42" s="8">
        <f t="shared" si="3"/>
        <v>-27.66749902271409</v>
      </c>
      <c r="P42" s="43">
        <f t="shared" si="7"/>
        <v>-28.083946472980394</v>
      </c>
      <c r="Q42" s="8"/>
      <c r="T42" s="50">
        <v>51.3521055</v>
      </c>
      <c r="V42" s="1">
        <f t="shared" si="8"/>
        <v>0.9875059833821336</v>
      </c>
      <c r="W42" s="43">
        <f t="shared" si="5"/>
        <v>50.71051144052057</v>
      </c>
      <c r="X42" s="49">
        <v>3233</v>
      </c>
    </row>
    <row r="43" spans="2:24" ht="12.75">
      <c r="B43" s="47" t="s">
        <v>40</v>
      </c>
      <c r="C43" s="54" t="s">
        <v>61</v>
      </c>
      <c r="D43" s="54" t="s">
        <v>63</v>
      </c>
      <c r="E43" s="49">
        <v>50889</v>
      </c>
      <c r="F43" s="50">
        <v>0.778</v>
      </c>
      <c r="G43" s="50">
        <v>114.98</v>
      </c>
      <c r="H43" s="50">
        <v>-26.993</v>
      </c>
      <c r="I43" s="8">
        <f t="shared" si="6"/>
        <v>0.063</v>
      </c>
      <c r="J43" s="8">
        <f t="shared" si="0"/>
        <v>-25</v>
      </c>
      <c r="K43" s="8">
        <f t="shared" si="3"/>
        <v>-26.994092605967786</v>
      </c>
      <c r="P43" s="43">
        <f t="shared" si="7"/>
        <v>-27.41054005623409</v>
      </c>
      <c r="T43" s="50">
        <v>52.0589051</v>
      </c>
      <c r="V43" s="1">
        <f t="shared" si="8"/>
        <v>0.9875059833821336</v>
      </c>
      <c r="W43" s="43">
        <f t="shared" si="5"/>
        <v>51.40848027457267</v>
      </c>
      <c r="X43" s="49">
        <v>3319</v>
      </c>
    </row>
    <row r="44" spans="2:24" ht="12.75">
      <c r="B44" s="47" t="s">
        <v>40</v>
      </c>
      <c r="C44" s="54" t="s">
        <v>64</v>
      </c>
      <c r="D44" s="54" t="s">
        <v>65</v>
      </c>
      <c r="E44" s="49">
        <v>50890</v>
      </c>
      <c r="F44" s="50">
        <v>0.79</v>
      </c>
      <c r="G44" s="50">
        <v>123.566</v>
      </c>
      <c r="H44" s="50">
        <v>-26.791</v>
      </c>
      <c r="I44" s="8">
        <f t="shared" si="6"/>
        <v>0.063</v>
      </c>
      <c r="J44" s="8">
        <f t="shared" si="0"/>
        <v>-25</v>
      </c>
      <c r="K44" s="8">
        <f t="shared" si="3"/>
        <v>-26.791913605337523</v>
      </c>
      <c r="P44" s="43">
        <f t="shared" si="7"/>
        <v>-27.208361055603827</v>
      </c>
      <c r="T44" s="50">
        <v>55.0963957</v>
      </c>
      <c r="V44" s="1">
        <f t="shared" si="8"/>
        <v>0.9875059833821336</v>
      </c>
      <c r="W44" s="43">
        <f t="shared" si="5"/>
        <v>54.40802041653966</v>
      </c>
      <c r="X44" s="49">
        <v>3538</v>
      </c>
    </row>
    <row r="45" spans="2:24" ht="12.75">
      <c r="B45" s="47" t="s">
        <v>40</v>
      </c>
      <c r="C45" s="54" t="s">
        <v>64</v>
      </c>
      <c r="D45" s="54" t="s">
        <v>66</v>
      </c>
      <c r="E45" s="49">
        <v>50891</v>
      </c>
      <c r="F45" s="50">
        <v>0.813</v>
      </c>
      <c r="G45" s="50">
        <v>123.428</v>
      </c>
      <c r="H45" s="50">
        <v>-26.419</v>
      </c>
      <c r="I45" s="8">
        <f t="shared" si="6"/>
        <v>0.063</v>
      </c>
      <c r="J45" s="8">
        <f t="shared" si="0"/>
        <v>-25</v>
      </c>
      <c r="K45" s="8">
        <f t="shared" si="3"/>
        <v>-26.41972465448061</v>
      </c>
      <c r="P45" s="43">
        <f t="shared" si="7"/>
        <v>-26.836172104746915</v>
      </c>
      <c r="Q45" s="8"/>
      <c r="T45" s="50">
        <v>53.4782738</v>
      </c>
      <c r="V45" s="1">
        <f t="shared" si="8"/>
        <v>0.9875059833821336</v>
      </c>
      <c r="W45" s="43">
        <f t="shared" si="5"/>
        <v>52.81011535844799</v>
      </c>
      <c r="X45" s="49">
        <v>3542</v>
      </c>
    </row>
    <row r="46" spans="2:24" ht="12.75">
      <c r="B46" s="47" t="s">
        <v>40</v>
      </c>
      <c r="C46" s="54" t="s">
        <v>41</v>
      </c>
      <c r="D46" s="54" t="s">
        <v>29</v>
      </c>
      <c r="E46" s="49">
        <v>50892</v>
      </c>
      <c r="F46" s="50">
        <v>0.575</v>
      </c>
      <c r="G46" s="50">
        <v>118.802</v>
      </c>
      <c r="H46" s="50">
        <v>-29.408</v>
      </c>
      <c r="I46" s="8">
        <f t="shared" si="6"/>
        <v>0.063</v>
      </c>
      <c r="J46" s="8">
        <f t="shared" si="0"/>
        <v>-25</v>
      </c>
      <c r="K46" s="8">
        <f t="shared" si="3"/>
        <v>-29.410338776644576</v>
      </c>
      <c r="L46" s="8" t="s">
        <v>8</v>
      </c>
      <c r="M46" s="8">
        <f>AVERAGE(K17:K18,K26,K29:K30,K46)</f>
        <v>-29.393552549733695</v>
      </c>
      <c r="N46" s="8">
        <v>-29.81</v>
      </c>
      <c r="O46" s="8">
        <f>N46-M46</f>
        <v>-0.41644745026630403</v>
      </c>
      <c r="P46" s="43">
        <f t="shared" si="7"/>
        <v>-29.82678622691088</v>
      </c>
      <c r="Q46" s="8">
        <f>AVERAGE(P17:P18,P26,P29:P30,P46)</f>
        <v>-29.81</v>
      </c>
      <c r="R46" s="8">
        <f>STDEVA(K17:K18,K26,K29:K30,K46)</f>
        <v>0.07990863562582323</v>
      </c>
      <c r="S46" s="8">
        <v>-29.81</v>
      </c>
      <c r="T46" s="50">
        <v>72.7773446</v>
      </c>
      <c r="U46" s="8">
        <f>AVERAGE(T26,T29,T30,T46)</f>
        <v>71.989437225</v>
      </c>
      <c r="V46" s="1">
        <f t="shared" si="8"/>
        <v>0.9875059833821336</v>
      </c>
      <c r="W46" s="43">
        <f t="shared" si="5"/>
        <v>71.86806324716342</v>
      </c>
      <c r="X46" s="49">
        <v>3423</v>
      </c>
    </row>
    <row r="47" spans="3:24" ht="12.75">
      <c r="C47" s="54"/>
      <c r="D47" s="54"/>
      <c r="E47" s="49"/>
      <c r="F47" s="50"/>
      <c r="G47" s="50"/>
      <c r="H47" s="50"/>
      <c r="P47" s="43"/>
      <c r="T47" s="50"/>
      <c r="W47" s="43"/>
      <c r="X47" s="49"/>
    </row>
    <row r="48" spans="2:24" s="2" customFormat="1" ht="12.75">
      <c r="B48" s="41"/>
      <c r="C48" s="54"/>
      <c r="D48" s="54"/>
      <c r="E48" s="49"/>
      <c r="F48" s="50"/>
      <c r="G48" s="50"/>
      <c r="H48" s="50"/>
      <c r="I48" s="20"/>
      <c r="J48" s="20"/>
      <c r="K48" s="8"/>
      <c r="L48" s="20"/>
      <c r="M48" s="20"/>
      <c r="N48" s="20"/>
      <c r="P48" s="63"/>
      <c r="R48" s="20"/>
      <c r="T48" s="50"/>
      <c r="U48" s="20"/>
      <c r="W48" s="63"/>
      <c r="X48" s="49"/>
    </row>
    <row r="49" spans="1:24" ht="15.75">
      <c r="A49" s="44">
        <v>38602</v>
      </c>
      <c r="B49" s="47" t="s">
        <v>40</v>
      </c>
      <c r="C49" s="54" t="s">
        <v>41</v>
      </c>
      <c r="D49" s="54" t="s">
        <v>67</v>
      </c>
      <c r="E49" s="49">
        <v>50893</v>
      </c>
      <c r="F49" s="50">
        <v>0.572</v>
      </c>
      <c r="G49" s="50">
        <v>115.831</v>
      </c>
      <c r="H49" s="50">
        <v>-29.354</v>
      </c>
      <c r="I49" s="8">
        <f>AVERAGE($G$61:$G$62)</f>
        <v>0.0765</v>
      </c>
      <c r="J49" s="8">
        <f>AVERAGE(-25)</f>
        <v>-25</v>
      </c>
      <c r="K49" s="8">
        <f t="shared" si="3"/>
        <v>-29.35687747776544</v>
      </c>
      <c r="L49" s="8" t="s">
        <v>8</v>
      </c>
      <c r="P49" s="43">
        <f aca="true" t="shared" si="9" ref="P49:P79">K49+$O$80</f>
        <v>-29.741210132238884</v>
      </c>
      <c r="Q49" s="8"/>
      <c r="T49" s="50">
        <v>71.09</v>
      </c>
      <c r="U49" s="8" t="s">
        <v>22</v>
      </c>
      <c r="V49" s="1">
        <f aca="true" t="shared" si="10" ref="V49:V60">$T$18/$U$80</f>
        <v>0.9866148685117312</v>
      </c>
      <c r="W49" s="43"/>
      <c r="X49" s="49">
        <v>3341</v>
      </c>
    </row>
    <row r="50" spans="1:24" ht="12.75">
      <c r="A50" s="2"/>
      <c r="B50" s="47" t="s">
        <v>40</v>
      </c>
      <c r="C50" s="54" t="s">
        <v>41</v>
      </c>
      <c r="D50" s="54" t="s">
        <v>68</v>
      </c>
      <c r="E50" s="49">
        <v>50894</v>
      </c>
      <c r="F50" s="50">
        <v>0.843</v>
      </c>
      <c r="G50" s="50">
        <v>127.53</v>
      </c>
      <c r="H50" s="50">
        <v>-26.794</v>
      </c>
      <c r="I50" s="8">
        <f aca="true" t="shared" si="11" ref="I50:I80">AVERAGE($G$61:$G$62)</f>
        <v>0.0765</v>
      </c>
      <c r="J50" s="8">
        <f aca="true" t="shared" si="12" ref="J50:J80">AVERAGE(-25)</f>
        <v>-25</v>
      </c>
      <c r="K50" s="8">
        <f t="shared" si="3"/>
        <v>-26.79507679271264</v>
      </c>
      <c r="P50" s="43">
        <f t="shared" si="9"/>
        <v>-27.17940944718608</v>
      </c>
      <c r="T50" s="50">
        <v>53.1098299</v>
      </c>
      <c r="V50" s="1">
        <f t="shared" si="10"/>
        <v>0.9866148685117312</v>
      </c>
      <c r="W50" s="43">
        <f>V50*T50</f>
        <v>52.39894784346891</v>
      </c>
      <c r="X50" s="49">
        <v>3647</v>
      </c>
    </row>
    <row r="51" spans="1:24" ht="12.75">
      <c r="A51" s="21"/>
      <c r="B51" s="47" t="s">
        <v>40</v>
      </c>
      <c r="C51" s="54" t="s">
        <v>41</v>
      </c>
      <c r="D51" s="54" t="s">
        <v>64</v>
      </c>
      <c r="E51" s="49">
        <v>50895</v>
      </c>
      <c r="F51" s="50">
        <v>0.848</v>
      </c>
      <c r="G51" s="50">
        <v>126.534</v>
      </c>
      <c r="H51" s="50">
        <v>-26.967</v>
      </c>
      <c r="I51" s="8">
        <f t="shared" si="11"/>
        <v>0.0765</v>
      </c>
      <c r="J51" s="8">
        <f t="shared" si="12"/>
        <v>-25</v>
      </c>
      <c r="K51" s="8">
        <f t="shared" si="3"/>
        <v>-26.968189929422927</v>
      </c>
      <c r="P51" s="43">
        <f t="shared" si="9"/>
        <v>-27.35252258389637</v>
      </c>
      <c r="T51" s="50">
        <v>52.3845063</v>
      </c>
      <c r="V51" s="1">
        <f t="shared" si="10"/>
        <v>0.9866148685117312</v>
      </c>
      <c r="W51" s="43">
        <f aca="true" t="shared" si="13" ref="W51:W80">V51*T51</f>
        <v>51.683332795226455</v>
      </c>
      <c r="X51" s="49">
        <v>3617</v>
      </c>
    </row>
    <row r="52" spans="2:24" ht="12.75">
      <c r="B52" s="47" t="s">
        <v>40</v>
      </c>
      <c r="C52" s="54" t="s">
        <v>41</v>
      </c>
      <c r="D52" s="54" t="s">
        <v>30</v>
      </c>
      <c r="E52" s="49">
        <v>50896</v>
      </c>
      <c r="F52" s="50">
        <v>0.814</v>
      </c>
      <c r="G52" s="50">
        <v>118.047</v>
      </c>
      <c r="H52" s="50">
        <v>-39.743</v>
      </c>
      <c r="I52" s="8">
        <f t="shared" si="11"/>
        <v>0.0765</v>
      </c>
      <c r="J52" s="8">
        <f t="shared" si="12"/>
        <v>-25</v>
      </c>
      <c r="K52" s="8">
        <f t="shared" si="3"/>
        <v>-39.75256035195239</v>
      </c>
      <c r="P52" s="43">
        <f t="shared" si="9"/>
        <v>-40.13689300642584</v>
      </c>
      <c r="S52" s="1">
        <v>-40.18</v>
      </c>
      <c r="T52" s="50">
        <v>50.9052133</v>
      </c>
      <c r="V52" s="1">
        <f t="shared" si="10"/>
        <v>0.9866148685117312</v>
      </c>
      <c r="W52" s="43">
        <f t="shared" si="13"/>
        <v>50.22384032654113</v>
      </c>
      <c r="X52" s="49">
        <v>3390</v>
      </c>
    </row>
    <row r="53" spans="2:24" ht="12.75">
      <c r="B53" s="47" t="s">
        <v>40</v>
      </c>
      <c r="C53" s="54" t="s">
        <v>69</v>
      </c>
      <c r="D53" s="54" t="s">
        <v>70</v>
      </c>
      <c r="E53" s="49">
        <v>50897</v>
      </c>
      <c r="F53" s="50">
        <v>0.784</v>
      </c>
      <c r="G53" s="50">
        <v>121.566</v>
      </c>
      <c r="H53" s="50">
        <v>-24.745</v>
      </c>
      <c r="I53" s="8">
        <f t="shared" si="11"/>
        <v>0.0765</v>
      </c>
      <c r="J53" s="8">
        <f t="shared" si="12"/>
        <v>-25</v>
      </c>
      <c r="K53" s="8">
        <f t="shared" si="3"/>
        <v>-24.744839430568074</v>
      </c>
      <c r="P53" s="43">
        <f t="shared" si="9"/>
        <v>-25.129172085041517</v>
      </c>
      <c r="Q53" s="8"/>
      <c r="T53" s="50">
        <v>54.4373951</v>
      </c>
      <c r="V53" s="1">
        <f t="shared" si="10"/>
        <v>0.9866148685117312</v>
      </c>
      <c r="W53" s="43">
        <f t="shared" si="13"/>
        <v>53.70874340870766</v>
      </c>
      <c r="X53" s="49">
        <v>3503</v>
      </c>
    </row>
    <row r="54" spans="2:24" ht="12.75">
      <c r="B54" s="47" t="s">
        <v>40</v>
      </c>
      <c r="C54" s="54" t="s">
        <v>41</v>
      </c>
      <c r="D54" s="54" t="s">
        <v>71</v>
      </c>
      <c r="E54" s="49">
        <v>50898</v>
      </c>
      <c r="F54" s="50">
        <v>0.862</v>
      </c>
      <c r="G54" s="50">
        <v>128.245</v>
      </c>
      <c r="H54" s="50">
        <v>-25.852</v>
      </c>
      <c r="I54" s="8">
        <f t="shared" si="11"/>
        <v>0.0765</v>
      </c>
      <c r="J54" s="8">
        <f t="shared" si="12"/>
        <v>-25</v>
      </c>
      <c r="K54" s="8">
        <f t="shared" si="3"/>
        <v>-25.852508533688077</v>
      </c>
      <c r="P54" s="43">
        <f t="shared" si="9"/>
        <v>-26.23684118816152</v>
      </c>
      <c r="T54" s="50">
        <v>52.230953</v>
      </c>
      <c r="V54" s="1">
        <f t="shared" si="10"/>
        <v>0.9866148685117312</v>
      </c>
      <c r="W54" s="43">
        <f t="shared" si="13"/>
        <v>51.53183482633741</v>
      </c>
      <c r="X54" s="49">
        <v>3665</v>
      </c>
    </row>
    <row r="55" spans="2:24" ht="12.75">
      <c r="B55" s="47" t="s">
        <v>40</v>
      </c>
      <c r="C55" s="54" t="s">
        <v>41</v>
      </c>
      <c r="D55" s="54" t="s">
        <v>72</v>
      </c>
      <c r="E55" s="49">
        <v>50899</v>
      </c>
      <c r="F55" s="50">
        <v>0.81</v>
      </c>
      <c r="G55" s="50">
        <v>119.147</v>
      </c>
      <c r="H55" s="50">
        <v>-25.717</v>
      </c>
      <c r="I55" s="8">
        <f t="shared" si="11"/>
        <v>0.0765</v>
      </c>
      <c r="J55" s="8">
        <f t="shared" si="12"/>
        <v>-25</v>
      </c>
      <c r="K55" s="8">
        <f t="shared" si="3"/>
        <v>-25.71746065566198</v>
      </c>
      <c r="P55" s="43">
        <f t="shared" si="9"/>
        <v>-26.101793310135424</v>
      </c>
      <c r="T55" s="50">
        <v>51.6410413</v>
      </c>
      <c r="V55" s="1">
        <f t="shared" si="10"/>
        <v>0.9866148685117312</v>
      </c>
      <c r="W55" s="43">
        <f t="shared" si="13"/>
        <v>50.949819172008375</v>
      </c>
      <c r="X55" s="49">
        <v>3420</v>
      </c>
    </row>
    <row r="56" spans="2:24" ht="12.75">
      <c r="B56" s="47" t="s">
        <v>40</v>
      </c>
      <c r="C56" s="54" t="s">
        <v>41</v>
      </c>
      <c r="D56" s="54" t="s">
        <v>72</v>
      </c>
      <c r="E56" s="49">
        <v>50900</v>
      </c>
      <c r="F56" s="50">
        <v>0.824</v>
      </c>
      <c r="G56" s="50">
        <v>119.985</v>
      </c>
      <c r="H56" s="50">
        <v>-25.65</v>
      </c>
      <c r="I56" s="8">
        <f t="shared" si="11"/>
        <v>0.0765</v>
      </c>
      <c r="J56" s="8">
        <f t="shared" si="12"/>
        <v>-25</v>
      </c>
      <c r="K56" s="8">
        <f t="shared" si="3"/>
        <v>-25.65041469120204</v>
      </c>
      <c r="P56" s="43">
        <f t="shared" si="9"/>
        <v>-26.034747345675484</v>
      </c>
      <c r="T56" s="50">
        <v>51.1207265</v>
      </c>
      <c r="V56" s="1">
        <f t="shared" si="10"/>
        <v>0.9866148685117312</v>
      </c>
      <c r="W56" s="43">
        <f t="shared" si="13"/>
        <v>50.436468854021676</v>
      </c>
      <c r="X56" s="49">
        <v>3448</v>
      </c>
    </row>
    <row r="57" spans="2:24" ht="12.75">
      <c r="B57" s="47" t="s">
        <v>40</v>
      </c>
      <c r="C57" s="54" t="s">
        <v>41</v>
      </c>
      <c r="D57" s="54" t="s">
        <v>73</v>
      </c>
      <c r="E57" s="49">
        <v>50901</v>
      </c>
      <c r="F57" s="50">
        <v>0.793</v>
      </c>
      <c r="G57" s="50">
        <v>117.167</v>
      </c>
      <c r="H57" s="50">
        <v>-25.339</v>
      </c>
      <c r="I57" s="8">
        <f t="shared" si="11"/>
        <v>0.0765</v>
      </c>
      <c r="J57" s="8">
        <f t="shared" si="12"/>
        <v>-25</v>
      </c>
      <c r="K57" s="8">
        <f t="shared" si="3"/>
        <v>-25.33922148252847</v>
      </c>
      <c r="P57" s="43">
        <f t="shared" si="9"/>
        <v>-25.723554137001912</v>
      </c>
      <c r="Q57" s="8"/>
      <c r="T57" s="50">
        <v>51.8716291</v>
      </c>
      <c r="V57" s="1">
        <f t="shared" si="10"/>
        <v>0.9866148685117312</v>
      </c>
      <c r="W57" s="43">
        <f t="shared" si="13"/>
        <v>51.17732052398579</v>
      </c>
      <c r="X57" s="49">
        <v>3361</v>
      </c>
    </row>
    <row r="58" spans="2:24" ht="12.75">
      <c r="B58" s="47" t="s">
        <v>40</v>
      </c>
      <c r="C58" s="54" t="s">
        <v>55</v>
      </c>
      <c r="D58" s="54" t="s">
        <v>74</v>
      </c>
      <c r="E58" s="49">
        <v>50902</v>
      </c>
      <c r="F58" s="50">
        <v>0.819</v>
      </c>
      <c r="G58" s="50">
        <v>121.461</v>
      </c>
      <c r="H58" s="50">
        <v>-24.902</v>
      </c>
      <c r="I58" s="8">
        <f t="shared" si="11"/>
        <v>0.0765</v>
      </c>
      <c r="J58" s="8">
        <f t="shared" si="12"/>
        <v>-25</v>
      </c>
      <c r="K58" s="8">
        <f t="shared" si="3"/>
        <v>-24.901938237583877</v>
      </c>
      <c r="P58" s="43">
        <f t="shared" si="9"/>
        <v>-25.28627089205732</v>
      </c>
      <c r="T58" s="50">
        <v>52.0659509</v>
      </c>
      <c r="V58" s="1">
        <f t="shared" si="10"/>
        <v>0.9866148685117312</v>
      </c>
      <c r="W58" s="43">
        <f t="shared" si="13"/>
        <v>51.36904130114175</v>
      </c>
      <c r="X58" s="49">
        <v>3483</v>
      </c>
    </row>
    <row r="59" spans="2:24" ht="12.75">
      <c r="B59" s="47" t="s">
        <v>40</v>
      </c>
      <c r="C59" s="54" t="s">
        <v>55</v>
      </c>
      <c r="D59" s="54" t="s">
        <v>75</v>
      </c>
      <c r="E59" s="49">
        <v>50903</v>
      </c>
      <c r="F59" s="50">
        <v>0.838</v>
      </c>
      <c r="G59" s="50">
        <v>125.507</v>
      </c>
      <c r="H59" s="50">
        <v>-25.503</v>
      </c>
      <c r="I59" s="8">
        <f t="shared" si="11"/>
        <v>0.0765</v>
      </c>
      <c r="J59" s="8">
        <f t="shared" si="12"/>
        <v>-25</v>
      </c>
      <c r="K59" s="8">
        <f t="shared" si="3"/>
        <v>-25.50330677945157</v>
      </c>
      <c r="P59" s="43">
        <f t="shared" si="9"/>
        <v>-25.887639433925013</v>
      </c>
      <c r="T59" s="50">
        <v>52.5798837</v>
      </c>
      <c r="V59" s="1">
        <f t="shared" si="10"/>
        <v>0.9866148685117312</v>
      </c>
      <c r="W59" s="43">
        <f t="shared" si="13"/>
        <v>51.87609504303762</v>
      </c>
      <c r="X59" s="49">
        <v>3589</v>
      </c>
    </row>
    <row r="60" spans="2:24" ht="12.75">
      <c r="B60" s="47" t="s">
        <v>40</v>
      </c>
      <c r="C60" s="54" t="s">
        <v>41</v>
      </c>
      <c r="D60" s="54" t="s">
        <v>29</v>
      </c>
      <c r="E60" s="49">
        <v>50904</v>
      </c>
      <c r="F60" s="50">
        <v>0.577</v>
      </c>
      <c r="G60" s="50">
        <v>119.297</v>
      </c>
      <c r="H60" s="50">
        <v>-29.465</v>
      </c>
      <c r="I60" s="8">
        <f t="shared" si="11"/>
        <v>0.0765</v>
      </c>
      <c r="J60" s="8">
        <f t="shared" si="12"/>
        <v>-25</v>
      </c>
      <c r="K60" s="8">
        <f t="shared" si="3"/>
        <v>-29.467865048376748</v>
      </c>
      <c r="L60" s="8" t="s">
        <v>8</v>
      </c>
      <c r="P60" s="43">
        <f t="shared" si="9"/>
        <v>-29.85219770285019</v>
      </c>
      <c r="Q60" s="8"/>
      <c r="T60" s="50">
        <v>72.5825535</v>
      </c>
      <c r="U60" s="8" t="s">
        <v>8</v>
      </c>
      <c r="V60" s="1">
        <f t="shared" si="10"/>
        <v>0.9866148685117312</v>
      </c>
      <c r="W60" s="43">
        <f t="shared" si="13"/>
        <v>71.6110264776482</v>
      </c>
      <c r="X60" s="49">
        <v>3428</v>
      </c>
    </row>
    <row r="61" spans="2:24" ht="12.75">
      <c r="B61" s="47" t="s">
        <v>40</v>
      </c>
      <c r="C61" s="54" t="s">
        <v>41</v>
      </c>
      <c r="D61" s="54" t="s">
        <v>15</v>
      </c>
      <c r="E61" s="49">
        <v>50905</v>
      </c>
      <c r="F61" s="50">
        <v>15.148</v>
      </c>
      <c r="G61" s="50">
        <v>0.092</v>
      </c>
      <c r="H61" s="50">
        <v>-32.526</v>
      </c>
      <c r="P61" s="43"/>
      <c r="T61" s="50">
        <v>0.0021375</v>
      </c>
      <c r="W61" s="43"/>
      <c r="X61" s="49">
        <v>5</v>
      </c>
    </row>
    <row r="62" spans="2:24" ht="12.75">
      <c r="B62" s="47" t="s">
        <v>40</v>
      </c>
      <c r="C62" s="54" t="s">
        <v>41</v>
      </c>
      <c r="D62" s="54" t="s">
        <v>15</v>
      </c>
      <c r="E62" s="49">
        <v>50906</v>
      </c>
      <c r="F62" s="50">
        <v>14.977</v>
      </c>
      <c r="G62" s="50">
        <v>0.061</v>
      </c>
      <c r="H62" s="50">
        <v>-52.406</v>
      </c>
      <c r="P62" s="43"/>
      <c r="T62" s="50">
        <v>0.0014208</v>
      </c>
      <c r="W62" s="43"/>
      <c r="X62" s="49">
        <v>3</v>
      </c>
    </row>
    <row r="63" spans="2:24" ht="12.75">
      <c r="B63" s="47" t="s">
        <v>40</v>
      </c>
      <c r="C63" s="54" t="s">
        <v>41</v>
      </c>
      <c r="D63" s="54" t="s">
        <v>29</v>
      </c>
      <c r="E63" s="49">
        <v>50907</v>
      </c>
      <c r="F63" s="50">
        <v>0.579</v>
      </c>
      <c r="G63" s="50">
        <v>118.994</v>
      </c>
      <c r="H63" s="50">
        <v>-29.551</v>
      </c>
      <c r="I63" s="8">
        <f t="shared" si="11"/>
        <v>0.0765</v>
      </c>
      <c r="J63" s="8">
        <f t="shared" si="12"/>
        <v>-25</v>
      </c>
      <c r="K63" s="8">
        <f t="shared" si="3"/>
        <v>-29.55392767254609</v>
      </c>
      <c r="L63" s="8" t="s">
        <v>8</v>
      </c>
      <c r="O63" s="8"/>
      <c r="P63" s="43">
        <f t="shared" si="9"/>
        <v>-29.938260327019535</v>
      </c>
      <c r="Q63" s="8"/>
      <c r="T63" s="50">
        <v>72.1452833</v>
      </c>
      <c r="U63" s="8" t="s">
        <v>8</v>
      </c>
      <c r="V63" s="1">
        <f aca="true" t="shared" si="14" ref="V63:V80">$T$18/$U$80</f>
        <v>0.9866148685117312</v>
      </c>
      <c r="W63" s="43">
        <f t="shared" si="13"/>
        <v>71.1796091967711</v>
      </c>
      <c r="X63" s="49">
        <v>3414</v>
      </c>
    </row>
    <row r="64" spans="2:24" ht="12.75">
      <c r="B64" s="47" t="s">
        <v>40</v>
      </c>
      <c r="C64" s="54" t="s">
        <v>41</v>
      </c>
      <c r="D64" s="54" t="s">
        <v>29</v>
      </c>
      <c r="E64" s="49">
        <v>50908</v>
      </c>
      <c r="F64" s="50">
        <v>0.558</v>
      </c>
      <c r="G64" s="50">
        <v>115.57</v>
      </c>
      <c r="H64" s="50">
        <v>-29.595</v>
      </c>
      <c r="I64" s="8">
        <f t="shared" si="11"/>
        <v>0.0765</v>
      </c>
      <c r="J64" s="8">
        <f t="shared" si="12"/>
        <v>-25</v>
      </c>
      <c r="K64" s="8">
        <f t="shared" si="3"/>
        <v>-29.598043612844013</v>
      </c>
      <c r="O64" s="8"/>
      <c r="P64" s="43">
        <f t="shared" si="9"/>
        <v>-29.982376267317456</v>
      </c>
      <c r="Q64" s="8"/>
      <c r="T64" s="50">
        <v>72.7057678</v>
      </c>
      <c r="U64" s="8" t="s">
        <v>8</v>
      </c>
      <c r="V64" s="1">
        <f t="shared" si="14"/>
        <v>0.9866148685117312</v>
      </c>
      <c r="W64" s="43">
        <f t="shared" si="13"/>
        <v>71.73259153804146</v>
      </c>
      <c r="X64" s="49">
        <v>3329</v>
      </c>
    </row>
    <row r="65" spans="2:24" ht="12.75">
      <c r="B65" s="47" t="s">
        <v>40</v>
      </c>
      <c r="C65" s="54" t="s">
        <v>41</v>
      </c>
      <c r="D65" s="54" t="s">
        <v>76</v>
      </c>
      <c r="E65" s="49">
        <v>50909</v>
      </c>
      <c r="F65" s="50">
        <v>0.814</v>
      </c>
      <c r="G65" s="50">
        <v>124.341</v>
      </c>
      <c r="H65" s="50">
        <v>-25.891</v>
      </c>
      <c r="I65" s="8">
        <f t="shared" si="11"/>
        <v>0.0765</v>
      </c>
      <c r="J65" s="8">
        <f t="shared" si="12"/>
        <v>-25</v>
      </c>
      <c r="K65" s="8">
        <f t="shared" si="3"/>
        <v>-25.89154851948867</v>
      </c>
      <c r="P65" s="43">
        <f t="shared" si="9"/>
        <v>-26.275881173962112</v>
      </c>
      <c r="T65" s="50">
        <v>53.6271314</v>
      </c>
      <c r="V65" s="1">
        <f t="shared" si="14"/>
        <v>0.9866148685117312</v>
      </c>
      <c r="W65" s="43">
        <f t="shared" si="13"/>
        <v>52.90932519487234</v>
      </c>
      <c r="X65" s="49">
        <v>3568</v>
      </c>
    </row>
    <row r="66" spans="2:24" ht="12.75">
      <c r="B66" s="47" t="s">
        <v>40</v>
      </c>
      <c r="C66" s="54" t="s">
        <v>41</v>
      </c>
      <c r="D66" s="54" t="s">
        <v>55</v>
      </c>
      <c r="E66" s="49">
        <v>50910</v>
      </c>
      <c r="F66" s="50">
        <v>0.815</v>
      </c>
      <c r="G66" s="50">
        <v>122.575</v>
      </c>
      <c r="H66" s="50">
        <v>-26.002</v>
      </c>
      <c r="I66" s="8">
        <f t="shared" si="11"/>
        <v>0.0765</v>
      </c>
      <c r="J66" s="8">
        <f t="shared" si="12"/>
        <v>-25</v>
      </c>
      <c r="K66" s="8">
        <f t="shared" si="3"/>
        <v>-26.00262574643771</v>
      </c>
      <c r="P66" s="43">
        <f t="shared" si="9"/>
        <v>-26.386958400911155</v>
      </c>
      <c r="Q66" s="8"/>
      <c r="T66" s="50">
        <v>52.8005844</v>
      </c>
      <c r="V66" s="1">
        <f t="shared" si="14"/>
        <v>0.9866148685117312</v>
      </c>
      <c r="W66" s="43">
        <f t="shared" si="13"/>
        <v>52.093841635148564</v>
      </c>
      <c r="X66" s="49">
        <v>3526</v>
      </c>
    </row>
    <row r="67" spans="2:24" ht="12.75">
      <c r="B67" s="47" t="s">
        <v>40</v>
      </c>
      <c r="C67" s="54" t="s">
        <v>77</v>
      </c>
      <c r="D67" s="54" t="s">
        <v>78</v>
      </c>
      <c r="E67" s="49">
        <v>50911</v>
      </c>
      <c r="F67" s="50">
        <v>0.81</v>
      </c>
      <c r="G67" s="50">
        <v>114.03</v>
      </c>
      <c r="H67" s="50">
        <v>-25.867</v>
      </c>
      <c r="I67" s="8">
        <f t="shared" si="11"/>
        <v>0.0765</v>
      </c>
      <c r="J67" s="8">
        <f t="shared" si="12"/>
        <v>-25</v>
      </c>
      <c r="K67" s="8">
        <f t="shared" si="3"/>
        <v>-25.867582040042652</v>
      </c>
      <c r="P67" s="43">
        <f t="shared" si="9"/>
        <v>-26.251914694516095</v>
      </c>
      <c r="T67" s="50">
        <v>49.4228662</v>
      </c>
      <c r="V67" s="1">
        <f t="shared" si="14"/>
        <v>0.9866148685117312</v>
      </c>
      <c r="W67" s="43">
        <f t="shared" si="13"/>
        <v>48.761334637385886</v>
      </c>
      <c r="X67" s="49">
        <v>3296</v>
      </c>
    </row>
    <row r="68" spans="2:24" ht="12.75">
      <c r="B68" s="47" t="s">
        <v>40</v>
      </c>
      <c r="C68" s="54" t="s">
        <v>41</v>
      </c>
      <c r="D68" s="54" t="s">
        <v>79</v>
      </c>
      <c r="E68" s="49">
        <v>50912</v>
      </c>
      <c r="F68" s="50">
        <v>0.781</v>
      </c>
      <c r="G68" s="50">
        <v>113.256</v>
      </c>
      <c r="H68" s="50">
        <v>-25.63</v>
      </c>
      <c r="I68" s="8">
        <f t="shared" si="11"/>
        <v>0.0765</v>
      </c>
      <c r="J68" s="8">
        <f t="shared" si="12"/>
        <v>-25</v>
      </c>
      <c r="K68" s="8">
        <f>(G68*H68-(I68*J68))/(G68-I68)</f>
        <v>-25.630425827998884</v>
      </c>
      <c r="P68" s="43">
        <f t="shared" si="9"/>
        <v>-26.014758482472327</v>
      </c>
      <c r="Q68" s="8"/>
      <c r="T68" s="50">
        <v>50.9105112</v>
      </c>
      <c r="V68" s="1">
        <f t="shared" si="14"/>
        <v>0.9866148685117312</v>
      </c>
      <c r="W68" s="43">
        <f t="shared" si="13"/>
        <v>50.22906731345302</v>
      </c>
      <c r="X68" s="49">
        <v>3265</v>
      </c>
    </row>
    <row r="69" spans="2:24" ht="12.75">
      <c r="B69" s="47" t="s">
        <v>40</v>
      </c>
      <c r="C69" s="54" t="s">
        <v>41</v>
      </c>
      <c r="D69" s="54" t="s">
        <v>77</v>
      </c>
      <c r="E69" s="49">
        <v>50913</v>
      </c>
      <c r="F69" s="50">
        <v>0.79</v>
      </c>
      <c r="G69" s="50">
        <v>115.199</v>
      </c>
      <c r="H69" s="50">
        <v>-25.596</v>
      </c>
      <c r="I69" s="8">
        <f t="shared" si="11"/>
        <v>0.0765</v>
      </c>
      <c r="J69" s="8">
        <f t="shared" si="12"/>
        <v>-25</v>
      </c>
      <c r="K69" s="8">
        <f t="shared" si="3"/>
        <v>-25.596396047688334</v>
      </c>
      <c r="O69" s="8"/>
      <c r="P69" s="43">
        <f t="shared" si="9"/>
        <v>-25.980728702161777</v>
      </c>
      <c r="T69" s="50">
        <v>51.1940821</v>
      </c>
      <c r="V69" s="1">
        <f t="shared" si="14"/>
        <v>0.9866148685117312</v>
      </c>
      <c r="W69" s="43">
        <f t="shared" si="13"/>
        <v>50.50884257967027</v>
      </c>
      <c r="X69" s="49">
        <v>3323</v>
      </c>
    </row>
    <row r="70" spans="2:24" ht="12.75">
      <c r="B70" s="47" t="s">
        <v>40</v>
      </c>
      <c r="C70" s="54" t="s">
        <v>77</v>
      </c>
      <c r="D70" s="54" t="s">
        <v>80</v>
      </c>
      <c r="E70" s="49">
        <v>50914</v>
      </c>
      <c r="F70" s="50">
        <v>0.82</v>
      </c>
      <c r="G70" s="50">
        <v>118.426</v>
      </c>
      <c r="H70" s="50">
        <v>-25.545</v>
      </c>
      <c r="I70" s="8">
        <f t="shared" si="11"/>
        <v>0.0765</v>
      </c>
      <c r="J70" s="8">
        <f t="shared" si="12"/>
        <v>-25</v>
      </c>
      <c r="K70" s="8">
        <f t="shared" si="3"/>
        <v>-25.54535228285713</v>
      </c>
      <c r="P70" s="43">
        <f t="shared" si="9"/>
        <v>-25.929684937330574</v>
      </c>
      <c r="T70" s="50">
        <v>50.7024004</v>
      </c>
      <c r="V70" s="1">
        <f t="shared" si="14"/>
        <v>0.9866148685117312</v>
      </c>
      <c r="W70" s="43">
        <f t="shared" si="13"/>
        <v>50.02374210387515</v>
      </c>
      <c r="X70" s="49">
        <v>3407</v>
      </c>
    </row>
    <row r="71" spans="2:24" ht="12.75">
      <c r="B71" s="47" t="s">
        <v>40</v>
      </c>
      <c r="C71" s="54" t="s">
        <v>81</v>
      </c>
      <c r="D71" s="54" t="s">
        <v>82</v>
      </c>
      <c r="E71" s="49">
        <v>50915</v>
      </c>
      <c r="F71" s="50">
        <v>0.812</v>
      </c>
      <c r="G71" s="50">
        <v>121.983</v>
      </c>
      <c r="H71" s="50">
        <v>-25.488</v>
      </c>
      <c r="I71" s="8">
        <f t="shared" si="11"/>
        <v>0.0765</v>
      </c>
      <c r="J71" s="8">
        <f t="shared" si="12"/>
        <v>-25</v>
      </c>
      <c r="K71" s="8">
        <f t="shared" si="3"/>
        <v>-25.48830623469626</v>
      </c>
      <c r="P71" s="43">
        <f t="shared" si="9"/>
        <v>-25.872638889169703</v>
      </c>
      <c r="T71" s="50">
        <v>52.7399529</v>
      </c>
      <c r="V71" s="1">
        <f t="shared" si="14"/>
        <v>0.9866148685117312</v>
      </c>
      <c r="W71" s="43">
        <f t="shared" si="13"/>
        <v>52.03402169574839</v>
      </c>
      <c r="X71" s="49">
        <v>3486</v>
      </c>
    </row>
    <row r="72" spans="2:24" ht="12.75">
      <c r="B72" s="47" t="s">
        <v>40</v>
      </c>
      <c r="C72" s="54" t="s">
        <v>81</v>
      </c>
      <c r="D72" s="54" t="s">
        <v>83</v>
      </c>
      <c r="E72" s="49">
        <v>50916</v>
      </c>
      <c r="F72" s="50">
        <v>0.784</v>
      </c>
      <c r="G72" s="50">
        <v>117.99</v>
      </c>
      <c r="H72" s="50">
        <v>-26.618</v>
      </c>
      <c r="I72" s="8">
        <f t="shared" si="11"/>
        <v>0.0765</v>
      </c>
      <c r="J72" s="8">
        <f t="shared" si="12"/>
        <v>-25</v>
      </c>
      <c r="K72" s="8">
        <f t="shared" si="3"/>
        <v>-26.61904972713048</v>
      </c>
      <c r="P72" s="43">
        <f t="shared" si="9"/>
        <v>-27.003382381603924</v>
      </c>
      <c r="T72" s="50">
        <v>52.8350793</v>
      </c>
      <c r="V72" s="1">
        <f t="shared" si="14"/>
        <v>0.9866148685117312</v>
      </c>
      <c r="W72" s="43">
        <f t="shared" si="13"/>
        <v>52.12787481637639</v>
      </c>
      <c r="X72" s="49">
        <v>3399</v>
      </c>
    </row>
    <row r="73" spans="2:24" ht="12.75">
      <c r="B73" s="47" t="s">
        <v>40</v>
      </c>
      <c r="C73" s="54" t="s">
        <v>41</v>
      </c>
      <c r="D73" s="54" t="s">
        <v>84</v>
      </c>
      <c r="E73" s="49">
        <v>50917</v>
      </c>
      <c r="F73" s="50">
        <v>0.829</v>
      </c>
      <c r="G73" s="50">
        <v>127.53</v>
      </c>
      <c r="H73" s="50">
        <v>-26.161</v>
      </c>
      <c r="I73" s="8">
        <f t="shared" si="11"/>
        <v>0.0765</v>
      </c>
      <c r="J73" s="8">
        <f t="shared" si="12"/>
        <v>-25</v>
      </c>
      <c r="K73" s="8">
        <f t="shared" si="3"/>
        <v>-26.161696854146808</v>
      </c>
      <c r="P73" s="43">
        <f t="shared" si="9"/>
        <v>-26.54602950862025</v>
      </c>
      <c r="Q73" s="8"/>
      <c r="T73" s="50">
        <v>54.0073272</v>
      </c>
      <c r="V73" s="1">
        <f t="shared" si="14"/>
        <v>0.9866148685117312</v>
      </c>
      <c r="W73" s="43">
        <f t="shared" si="13"/>
        <v>53.284432024098045</v>
      </c>
      <c r="X73" s="49">
        <v>3647</v>
      </c>
    </row>
    <row r="74" spans="2:24" ht="12.75">
      <c r="B74" s="47" t="s">
        <v>40</v>
      </c>
      <c r="C74" s="54" t="s">
        <v>41</v>
      </c>
      <c r="D74" s="54" t="s">
        <v>81</v>
      </c>
      <c r="E74" s="49">
        <v>50918</v>
      </c>
      <c r="F74" s="50">
        <v>0.809</v>
      </c>
      <c r="G74" s="50">
        <v>124.184</v>
      </c>
      <c r="H74" s="50">
        <v>-26.149</v>
      </c>
      <c r="I74" s="8">
        <f t="shared" si="11"/>
        <v>0.0765</v>
      </c>
      <c r="J74" s="8">
        <f t="shared" si="12"/>
        <v>-25</v>
      </c>
      <c r="K74" s="8">
        <f t="shared" si="3"/>
        <v>-26.14970824486836</v>
      </c>
      <c r="P74" s="43">
        <f t="shared" si="9"/>
        <v>-26.534040899341804</v>
      </c>
      <c r="T74" s="50">
        <v>53.8903583</v>
      </c>
      <c r="V74" s="1">
        <f t="shared" si="14"/>
        <v>0.9866148685117312</v>
      </c>
      <c r="W74" s="43">
        <f t="shared" si="13"/>
        <v>53.16902876820458</v>
      </c>
      <c r="X74" s="49">
        <v>3555</v>
      </c>
    </row>
    <row r="75" spans="2:24" ht="12.75">
      <c r="B75" s="47" t="s">
        <v>40</v>
      </c>
      <c r="C75" s="54" t="s">
        <v>41</v>
      </c>
      <c r="D75" s="54" t="s">
        <v>85</v>
      </c>
      <c r="E75" s="49">
        <v>50919</v>
      </c>
      <c r="F75" s="50">
        <v>0.832</v>
      </c>
      <c r="G75" s="50">
        <v>124.554</v>
      </c>
      <c r="H75" s="50">
        <v>-24.71</v>
      </c>
      <c r="I75" s="8">
        <f t="shared" si="11"/>
        <v>0.0765</v>
      </c>
      <c r="J75" s="8">
        <f t="shared" si="12"/>
        <v>-25</v>
      </c>
      <c r="K75" s="8">
        <f t="shared" si="3"/>
        <v>-24.709821775019584</v>
      </c>
      <c r="P75" s="43">
        <f t="shared" si="9"/>
        <v>-25.094154429493027</v>
      </c>
      <c r="T75" s="50">
        <v>52.5574282</v>
      </c>
      <c r="V75" s="1">
        <f t="shared" si="14"/>
        <v>0.9866148685117312</v>
      </c>
      <c r="W75" s="43">
        <f t="shared" si="13"/>
        <v>51.85394011285775</v>
      </c>
      <c r="X75" s="49">
        <v>3573</v>
      </c>
    </row>
    <row r="76" spans="2:24" ht="12.75">
      <c r="B76" s="47" t="s">
        <v>40</v>
      </c>
      <c r="C76" s="54" t="s">
        <v>41</v>
      </c>
      <c r="D76" s="54" t="s">
        <v>86</v>
      </c>
      <c r="E76" s="49">
        <v>50920</v>
      </c>
      <c r="F76" s="50">
        <v>0.815</v>
      </c>
      <c r="G76" s="50">
        <v>122.101</v>
      </c>
      <c r="H76" s="50">
        <v>-24.651</v>
      </c>
      <c r="I76" s="8">
        <f t="shared" si="11"/>
        <v>0.0765</v>
      </c>
      <c r="J76" s="8">
        <f t="shared" si="12"/>
        <v>-25</v>
      </c>
      <c r="K76" s="8">
        <f t="shared" si="3"/>
        <v>-24.650781203774653</v>
      </c>
      <c r="P76" s="43">
        <f t="shared" si="9"/>
        <v>-25.035113858248096</v>
      </c>
      <c r="Q76" s="8"/>
      <c r="T76" s="50">
        <v>52.5974411</v>
      </c>
      <c r="V76" s="1">
        <f t="shared" si="14"/>
        <v>0.9866148685117312</v>
      </c>
      <c r="W76" s="43">
        <f t="shared" si="13"/>
        <v>51.89341743493002</v>
      </c>
      <c r="X76" s="49">
        <v>3517</v>
      </c>
    </row>
    <row r="77" spans="2:24" ht="12.75">
      <c r="B77" s="47" t="s">
        <v>40</v>
      </c>
      <c r="C77" s="54" t="s">
        <v>86</v>
      </c>
      <c r="D77" s="54" t="s">
        <v>87</v>
      </c>
      <c r="E77" s="49">
        <v>50921</v>
      </c>
      <c r="F77" s="50">
        <v>0.818</v>
      </c>
      <c r="G77" s="50">
        <v>120.64</v>
      </c>
      <c r="H77" s="50">
        <v>-25.456</v>
      </c>
      <c r="I77" s="8">
        <f t="shared" si="11"/>
        <v>0.0765</v>
      </c>
      <c r="J77" s="8">
        <f t="shared" si="12"/>
        <v>-25</v>
      </c>
      <c r="K77" s="8">
        <f t="shared" si="3"/>
        <v>-25.456289341301474</v>
      </c>
      <c r="P77" s="43">
        <f t="shared" si="9"/>
        <v>-25.840621995774917</v>
      </c>
      <c r="T77" s="50">
        <v>51.7767965</v>
      </c>
      <c r="V77" s="1">
        <f t="shared" si="14"/>
        <v>0.9866148685117312</v>
      </c>
      <c r="W77" s="43">
        <f t="shared" si="13"/>
        <v>51.08375727080617</v>
      </c>
      <c r="X77" s="49">
        <v>3464</v>
      </c>
    </row>
    <row r="78" spans="2:24" ht="12.75">
      <c r="B78" s="47" t="s">
        <v>40</v>
      </c>
      <c r="C78" s="54" t="s">
        <v>86</v>
      </c>
      <c r="D78" s="54" t="s">
        <v>88</v>
      </c>
      <c r="E78" s="49">
        <v>50922</v>
      </c>
      <c r="F78" s="50">
        <v>0.831</v>
      </c>
      <c r="G78" s="50">
        <v>124.43</v>
      </c>
      <c r="H78" s="50">
        <v>-25.356</v>
      </c>
      <c r="I78" s="8">
        <f t="shared" si="11"/>
        <v>0.0765</v>
      </c>
      <c r="J78" s="8">
        <f t="shared" si="12"/>
        <v>-25</v>
      </c>
      <c r="K78" s="8">
        <f t="shared" si="3"/>
        <v>-25.35621900469227</v>
      </c>
      <c r="P78" s="43">
        <f t="shared" si="9"/>
        <v>-25.740551659165714</v>
      </c>
      <c r="T78" s="50">
        <v>52.568074</v>
      </c>
      <c r="V78" s="1">
        <f t="shared" si="14"/>
        <v>0.9866148685117312</v>
      </c>
      <c r="W78" s="43">
        <f t="shared" si="13"/>
        <v>51.86444341742496</v>
      </c>
      <c r="X78" s="49">
        <v>3571</v>
      </c>
    </row>
    <row r="79" spans="2:24" ht="12.75">
      <c r="B79" s="47" t="s">
        <v>40</v>
      </c>
      <c r="C79" s="54" t="s">
        <v>89</v>
      </c>
      <c r="D79" s="54" t="s">
        <v>90</v>
      </c>
      <c r="E79" s="49">
        <v>50923</v>
      </c>
      <c r="F79" s="50">
        <v>0.778</v>
      </c>
      <c r="G79" s="50">
        <v>112.809</v>
      </c>
      <c r="H79" s="50">
        <v>-26.096</v>
      </c>
      <c r="I79" s="8">
        <f t="shared" si="11"/>
        <v>0.0765</v>
      </c>
      <c r="J79" s="8">
        <f t="shared" si="12"/>
        <v>-25</v>
      </c>
      <c r="K79" s="8">
        <f t="shared" si="3"/>
        <v>-26.096743742931274</v>
      </c>
      <c r="P79" s="43">
        <f t="shared" si="9"/>
        <v>-26.481076397404717</v>
      </c>
      <c r="Q79" s="8"/>
      <c r="T79" s="50">
        <v>50.9051088</v>
      </c>
      <c r="V79" s="1">
        <f t="shared" si="14"/>
        <v>0.9866148685117312</v>
      </c>
      <c r="W79" s="43">
        <f t="shared" si="13"/>
        <v>50.22373722528737</v>
      </c>
      <c r="X79" s="49">
        <v>3267</v>
      </c>
    </row>
    <row r="80" spans="2:24" ht="12.75">
      <c r="B80" s="47" t="s">
        <v>40</v>
      </c>
      <c r="C80" s="54" t="s">
        <v>41</v>
      </c>
      <c r="D80" s="54" t="s">
        <v>29</v>
      </c>
      <c r="E80" s="49">
        <v>50924</v>
      </c>
      <c r="F80" s="50">
        <v>0.547</v>
      </c>
      <c r="G80" s="50">
        <v>110.292</v>
      </c>
      <c r="H80" s="50">
        <v>-29.321</v>
      </c>
      <c r="I80" s="8">
        <f t="shared" si="11"/>
        <v>0.0765</v>
      </c>
      <c r="J80" s="8">
        <f t="shared" si="12"/>
        <v>-25</v>
      </c>
      <c r="K80" s="8">
        <f>(G80*H80-(I80*J80))/(G80-I80)</f>
        <v>-29.32399918341794</v>
      </c>
      <c r="L80" s="8" t="s">
        <v>8</v>
      </c>
      <c r="M80" s="8">
        <f>AVERAGE(K49,K60,K63,K80)</f>
        <v>-29.425667345526556</v>
      </c>
      <c r="N80" s="8">
        <v>-29.81</v>
      </c>
      <c r="O80" s="8">
        <f>N80-M80</f>
        <v>-0.3843326544734431</v>
      </c>
      <c r="P80" s="43">
        <f>K80+$O$80</f>
        <v>-29.708331837891382</v>
      </c>
      <c r="Q80" s="8">
        <f>AVERAGE(P49,P60,P63,P80)</f>
        <v>-29.81</v>
      </c>
      <c r="R80" s="8">
        <f>STDEVA(P49,P60,P63,P80)</f>
        <v>0.10535625073360616</v>
      </c>
      <c r="S80" s="8">
        <v>-29.81</v>
      </c>
      <c r="T80" s="50">
        <v>70.784229</v>
      </c>
      <c r="U80" s="8">
        <f>AVERAGE(T60,T63,T64,T80)</f>
        <v>72.0544584</v>
      </c>
      <c r="V80" s="1">
        <f t="shared" si="14"/>
        <v>0.9866148685117312</v>
      </c>
      <c r="W80" s="43">
        <f t="shared" si="13"/>
        <v>69.83677278753926</v>
      </c>
      <c r="X80" s="49">
        <v>3199</v>
      </c>
    </row>
    <row r="81" spans="3:24" ht="12.75">
      <c r="C81" s="54"/>
      <c r="D81" s="54"/>
      <c r="E81" s="49"/>
      <c r="F81" s="50"/>
      <c r="G81" s="50"/>
      <c r="H81" s="50"/>
      <c r="O81" s="8"/>
      <c r="P81" s="43"/>
      <c r="Q81" s="8"/>
      <c r="T81" s="50"/>
      <c r="W81" s="43"/>
      <c r="X81" s="49"/>
    </row>
    <row r="82" spans="6:24" ht="12.75">
      <c r="F82" s="5"/>
      <c r="P82" s="42"/>
      <c r="U82" s="8" t="s">
        <v>4</v>
      </c>
      <c r="W82" s="43"/>
      <c r="X82" s="1" t="s">
        <v>32</v>
      </c>
    </row>
    <row r="83" spans="1:24" ht="12.75">
      <c r="A83" s="1" t="s">
        <v>1</v>
      </c>
      <c r="C83" s="54" t="s">
        <v>33</v>
      </c>
      <c r="D83" s="54" t="s">
        <v>34</v>
      </c>
      <c r="E83" s="1" t="s">
        <v>35</v>
      </c>
      <c r="F83" s="5" t="s">
        <v>7</v>
      </c>
      <c r="G83" s="5" t="s">
        <v>3</v>
      </c>
      <c r="H83" s="1" t="s">
        <v>0</v>
      </c>
      <c r="I83" s="1" t="s">
        <v>3</v>
      </c>
      <c r="J83" s="1" t="s">
        <v>13</v>
      </c>
      <c r="K83" s="1" t="s">
        <v>12</v>
      </c>
      <c r="L83" s="8" t="s">
        <v>5</v>
      </c>
      <c r="M83" s="8" t="s">
        <v>4</v>
      </c>
      <c r="N83" s="8" t="s">
        <v>2</v>
      </c>
      <c r="O83" s="1" t="s">
        <v>9</v>
      </c>
      <c r="P83" s="42" t="s">
        <v>0</v>
      </c>
      <c r="Q83" s="1" t="s">
        <v>4</v>
      </c>
      <c r="R83" s="8" t="s">
        <v>36</v>
      </c>
      <c r="S83" s="1" t="s">
        <v>2</v>
      </c>
      <c r="U83" s="8" t="s">
        <v>10</v>
      </c>
      <c r="V83" s="1" t="s">
        <v>11</v>
      </c>
      <c r="W83" s="43" t="s">
        <v>20</v>
      </c>
      <c r="X83" s="1" t="s">
        <v>37</v>
      </c>
    </row>
    <row r="84" spans="4:23" ht="12.75">
      <c r="D84" s="53" t="s">
        <v>38</v>
      </c>
      <c r="F84" s="5"/>
      <c r="H84" s="1" t="s">
        <v>14</v>
      </c>
      <c r="I84" s="1" t="s">
        <v>15</v>
      </c>
      <c r="J84" s="1" t="s">
        <v>14</v>
      </c>
      <c r="K84" s="1" t="s">
        <v>16</v>
      </c>
      <c r="P84" s="42" t="s">
        <v>39</v>
      </c>
      <c r="Q84" s="1" t="s">
        <v>17</v>
      </c>
      <c r="U84" s="8" t="s">
        <v>19</v>
      </c>
      <c r="W84" s="43"/>
    </row>
    <row r="85" spans="4:23" ht="12.75">
      <c r="D85" s="53" t="s">
        <v>6</v>
      </c>
      <c r="F85" s="5"/>
      <c r="H85" s="1" t="s">
        <v>18</v>
      </c>
      <c r="I85" s="1"/>
      <c r="J85" s="1" t="s">
        <v>16</v>
      </c>
      <c r="K85" s="1"/>
      <c r="P85" s="42" t="s">
        <v>18</v>
      </c>
      <c r="T85" s="8" t="s">
        <v>19</v>
      </c>
      <c r="W85" s="43"/>
    </row>
    <row r="86" spans="2:24" s="2" customFormat="1" ht="12.75">
      <c r="B86" s="41"/>
      <c r="C86" s="54"/>
      <c r="D86" s="54"/>
      <c r="E86" s="49"/>
      <c r="F86" s="50"/>
      <c r="G86" s="50"/>
      <c r="H86" s="50"/>
      <c r="I86" s="20"/>
      <c r="J86" s="20"/>
      <c r="K86" s="8"/>
      <c r="L86" s="20"/>
      <c r="M86" s="20"/>
      <c r="N86" s="20"/>
      <c r="O86" s="20"/>
      <c r="P86" s="63"/>
      <c r="Q86" s="20"/>
      <c r="R86" s="20"/>
      <c r="T86" s="50"/>
      <c r="U86" s="20"/>
      <c r="W86" s="63"/>
      <c r="X86" s="49"/>
    </row>
    <row r="87" spans="1:24" ht="15.75">
      <c r="A87" s="44">
        <v>38602</v>
      </c>
      <c r="B87" s="47" t="s">
        <v>40</v>
      </c>
      <c r="C87" s="54" t="s">
        <v>41</v>
      </c>
      <c r="D87" s="54" t="s">
        <v>67</v>
      </c>
      <c r="E87" s="49">
        <v>50925</v>
      </c>
      <c r="F87" s="50">
        <v>0.54</v>
      </c>
      <c r="G87" s="50">
        <v>109.766</v>
      </c>
      <c r="H87" s="50">
        <v>-29.375</v>
      </c>
      <c r="I87" s="8">
        <f>AVERAGE($G$99:$G$100)</f>
        <v>0.049</v>
      </c>
      <c r="J87" s="8">
        <f>AVERAGE(-25)</f>
        <v>-25</v>
      </c>
      <c r="K87" s="8">
        <f aca="true" t="shared" si="15" ref="K87:K118">(G87*H87-(I87*J87))/(G87-I87)</f>
        <v>-29.37695389046365</v>
      </c>
      <c r="L87" s="8" t="s">
        <v>8</v>
      </c>
      <c r="P87" s="43">
        <f aca="true" t="shared" si="16" ref="P87:P97">K87+$O$118</f>
        <v>-29.930740421850246</v>
      </c>
      <c r="T87" s="50">
        <v>71.09</v>
      </c>
      <c r="U87" s="8" t="s">
        <v>22</v>
      </c>
      <c r="V87" s="1">
        <f aca="true" t="shared" si="17" ref="V87:V98">$T$18/$U$118</f>
        <v>0.9761787292157827</v>
      </c>
      <c r="W87" s="43"/>
      <c r="X87" s="49">
        <v>3178</v>
      </c>
    </row>
    <row r="88" spans="2:24" ht="12.75">
      <c r="B88" s="47" t="s">
        <v>40</v>
      </c>
      <c r="C88" s="54" t="s">
        <v>41</v>
      </c>
      <c r="D88" s="54" t="s">
        <v>91</v>
      </c>
      <c r="E88" s="49">
        <v>50926</v>
      </c>
      <c r="F88" s="50">
        <v>0.858</v>
      </c>
      <c r="G88" s="50">
        <v>128.282</v>
      </c>
      <c r="H88" s="50">
        <v>-25.348</v>
      </c>
      <c r="I88" s="8">
        <f aca="true" t="shared" si="18" ref="I88:I118">AVERAGE($G$99:$G$100)</f>
        <v>0.049</v>
      </c>
      <c r="J88" s="8">
        <f aca="true" t="shared" si="19" ref="J88:J118">AVERAGE(-25)</f>
        <v>-25</v>
      </c>
      <c r="K88" s="8">
        <f t="shared" si="15"/>
        <v>-25.348132976690867</v>
      </c>
      <c r="P88" s="43">
        <f t="shared" si="16"/>
        <v>-25.901919508077462</v>
      </c>
      <c r="Q88" s="8"/>
      <c r="T88" s="50">
        <v>52.2918928</v>
      </c>
      <c r="V88" s="1">
        <f t="shared" si="17"/>
        <v>0.9761787292157827</v>
      </c>
      <c r="W88" s="43">
        <f>V88*T88</f>
        <v>51.04623346179194</v>
      </c>
      <c r="X88" s="49">
        <v>3668</v>
      </c>
    </row>
    <row r="89" spans="2:24" ht="12.75">
      <c r="B89" s="47" t="s">
        <v>40</v>
      </c>
      <c r="C89" s="54" t="s">
        <v>41</v>
      </c>
      <c r="D89" s="54" t="s">
        <v>89</v>
      </c>
      <c r="E89" s="49">
        <v>50927</v>
      </c>
      <c r="F89" s="50">
        <v>0.78</v>
      </c>
      <c r="G89" s="50">
        <v>117.185</v>
      </c>
      <c r="H89" s="50">
        <v>-25.277</v>
      </c>
      <c r="I89" s="8">
        <f t="shared" si="18"/>
        <v>0.049</v>
      </c>
      <c r="J89" s="8">
        <f t="shared" si="19"/>
        <v>-25</v>
      </c>
      <c r="K89" s="8">
        <f t="shared" si="15"/>
        <v>-25.277115873856033</v>
      </c>
      <c r="P89" s="43">
        <f t="shared" si="16"/>
        <v>-25.83090240524263</v>
      </c>
      <c r="T89" s="50">
        <v>52.5453005</v>
      </c>
      <c r="V89" s="1">
        <f t="shared" si="17"/>
        <v>0.9761787292157827</v>
      </c>
      <c r="W89" s="43">
        <f aca="true" t="shared" si="20" ref="W89:W118">V89*T89</f>
        <v>51.293604668351435</v>
      </c>
      <c r="X89" s="49">
        <v>3383</v>
      </c>
    </row>
    <row r="90" spans="2:24" ht="12.75">
      <c r="B90" s="47" t="s">
        <v>40</v>
      </c>
      <c r="C90" s="54" t="s">
        <v>41</v>
      </c>
      <c r="D90" s="54" t="s">
        <v>92</v>
      </c>
      <c r="E90" s="49">
        <v>50928</v>
      </c>
      <c r="F90" s="50">
        <v>0.832</v>
      </c>
      <c r="G90" s="50">
        <v>118.387</v>
      </c>
      <c r="H90" s="50">
        <v>-39.714</v>
      </c>
      <c r="I90" s="8">
        <f t="shared" si="18"/>
        <v>0.049</v>
      </c>
      <c r="J90" s="8">
        <f t="shared" si="19"/>
        <v>-25</v>
      </c>
      <c r="K90" s="8">
        <f t="shared" si="15"/>
        <v>-39.7200925991651</v>
      </c>
      <c r="P90" s="43">
        <f t="shared" si="16"/>
        <v>-40.27387913055169</v>
      </c>
      <c r="S90" s="1">
        <v>-40.18</v>
      </c>
      <c r="T90" s="50">
        <v>49.7587655</v>
      </c>
      <c r="V90" s="1">
        <f t="shared" si="17"/>
        <v>0.9761787292157827</v>
      </c>
      <c r="W90" s="43">
        <f t="shared" si="20"/>
        <v>48.57344847313613</v>
      </c>
      <c r="X90" s="49">
        <v>3407</v>
      </c>
    </row>
    <row r="91" spans="2:24" ht="12.75">
      <c r="B91" s="47" t="s">
        <v>40</v>
      </c>
      <c r="C91" s="54" t="s">
        <v>41</v>
      </c>
      <c r="D91" s="54" t="s">
        <v>93</v>
      </c>
      <c r="E91" s="49">
        <v>50929</v>
      </c>
      <c r="F91" s="50">
        <v>0.863</v>
      </c>
      <c r="G91" s="50">
        <v>134.153</v>
      </c>
      <c r="H91" s="50">
        <v>-24.473</v>
      </c>
      <c r="I91" s="8">
        <f t="shared" si="18"/>
        <v>0.049</v>
      </c>
      <c r="J91" s="8">
        <f t="shared" si="19"/>
        <v>-25</v>
      </c>
      <c r="K91" s="8">
        <f t="shared" si="15"/>
        <v>-24.472807440493945</v>
      </c>
      <c r="P91" s="43">
        <f t="shared" si="16"/>
        <v>-25.02659397188054</v>
      </c>
      <c r="T91" s="50">
        <v>54.3687369</v>
      </c>
      <c r="V91" s="1">
        <f t="shared" si="17"/>
        <v>0.9761787292157827</v>
      </c>
      <c r="W91" s="43">
        <f t="shared" si="20"/>
        <v>53.07360449610924</v>
      </c>
      <c r="X91" s="49">
        <v>3816</v>
      </c>
    </row>
    <row r="92" spans="2:24" ht="12.75">
      <c r="B92" s="47" t="s">
        <v>40</v>
      </c>
      <c r="C92" s="54" t="s">
        <v>41</v>
      </c>
      <c r="D92" s="54" t="s">
        <v>69</v>
      </c>
      <c r="E92" s="49">
        <v>50930</v>
      </c>
      <c r="F92" s="50">
        <v>0.804</v>
      </c>
      <c r="G92" s="50">
        <v>124.161</v>
      </c>
      <c r="H92" s="50">
        <v>-24.444</v>
      </c>
      <c r="I92" s="8">
        <f t="shared" si="18"/>
        <v>0.049</v>
      </c>
      <c r="J92" s="8">
        <f t="shared" si="19"/>
        <v>-25</v>
      </c>
      <c r="K92" s="8">
        <f t="shared" si="15"/>
        <v>-24.443780488590953</v>
      </c>
      <c r="P92" s="43">
        <f t="shared" si="16"/>
        <v>-24.99756701997755</v>
      </c>
      <c r="T92" s="50">
        <v>54.0114034</v>
      </c>
      <c r="V92" s="1">
        <f t="shared" si="17"/>
        <v>0.9761787292157827</v>
      </c>
      <c r="W92" s="43">
        <f t="shared" si="20"/>
        <v>52.72478313417301</v>
      </c>
      <c r="X92" s="49">
        <v>3556</v>
      </c>
    </row>
    <row r="93" spans="2:24" ht="12.75">
      <c r="B93" s="47" t="s">
        <v>40</v>
      </c>
      <c r="C93" s="54" t="s">
        <v>94</v>
      </c>
      <c r="D93" s="54" t="s">
        <v>93</v>
      </c>
      <c r="E93" s="49">
        <v>50931</v>
      </c>
      <c r="F93" s="50">
        <v>0.811</v>
      </c>
      <c r="G93" s="50">
        <v>126.675</v>
      </c>
      <c r="H93" s="50">
        <v>-25.007</v>
      </c>
      <c r="I93" s="8">
        <f t="shared" si="18"/>
        <v>0.049</v>
      </c>
      <c r="J93" s="8">
        <f t="shared" si="19"/>
        <v>-25</v>
      </c>
      <c r="K93" s="8">
        <f t="shared" si="15"/>
        <v>-25.007002708764396</v>
      </c>
      <c r="P93" s="43">
        <f t="shared" si="16"/>
        <v>-25.560789240150992</v>
      </c>
      <c r="T93" s="50">
        <v>54.6295553</v>
      </c>
      <c r="V93" s="1">
        <f t="shared" si="17"/>
        <v>0.9761787292157827</v>
      </c>
      <c r="W93" s="43">
        <f t="shared" si="20"/>
        <v>53.32820987037733</v>
      </c>
      <c r="X93" s="49">
        <v>3616</v>
      </c>
    </row>
    <row r="94" spans="2:24" ht="12.75">
      <c r="B94" s="47" t="s">
        <v>40</v>
      </c>
      <c r="C94" s="54" t="s">
        <v>55</v>
      </c>
      <c r="D94" s="54" t="s">
        <v>95</v>
      </c>
      <c r="E94" s="49">
        <v>50932</v>
      </c>
      <c r="F94" s="50">
        <v>0.852</v>
      </c>
      <c r="G94" s="50">
        <v>132.084</v>
      </c>
      <c r="H94" s="50">
        <v>-24.796</v>
      </c>
      <c r="I94" s="8">
        <f t="shared" si="18"/>
        <v>0.049</v>
      </c>
      <c r="J94" s="8">
        <f t="shared" si="19"/>
        <v>-25</v>
      </c>
      <c r="K94" s="8">
        <f t="shared" si="15"/>
        <v>-24.795924292801153</v>
      </c>
      <c r="P94" s="43">
        <f t="shared" si="16"/>
        <v>-25.34971082418775</v>
      </c>
      <c r="T94" s="50">
        <v>54.2211358</v>
      </c>
      <c r="V94" s="1">
        <f t="shared" si="17"/>
        <v>0.9761787292157827</v>
      </c>
      <c r="W94" s="43">
        <f t="shared" si="20"/>
        <v>52.92951944188038</v>
      </c>
      <c r="X94" s="49">
        <v>3760</v>
      </c>
    </row>
    <row r="95" spans="2:24" ht="12.75">
      <c r="B95" s="47" t="s">
        <v>40</v>
      </c>
      <c r="C95" s="54" t="s">
        <v>55</v>
      </c>
      <c r="D95" s="54" t="s">
        <v>96</v>
      </c>
      <c r="E95" s="49">
        <v>50933</v>
      </c>
      <c r="F95" s="50">
        <v>0.838</v>
      </c>
      <c r="G95" s="50">
        <v>128.1</v>
      </c>
      <c r="H95" s="50">
        <v>-24.515</v>
      </c>
      <c r="I95" s="8">
        <f t="shared" si="18"/>
        <v>0.049</v>
      </c>
      <c r="J95" s="8">
        <f t="shared" si="19"/>
        <v>-25</v>
      </c>
      <c r="K95" s="8">
        <f t="shared" si="15"/>
        <v>-24.514814409883563</v>
      </c>
      <c r="P95" s="43">
        <f t="shared" si="16"/>
        <v>-25.06860094127016</v>
      </c>
      <c r="T95" s="50">
        <v>53.4642681</v>
      </c>
      <c r="V95" s="1">
        <f t="shared" si="17"/>
        <v>0.9761787292157827</v>
      </c>
      <c r="W95" s="43">
        <f t="shared" si="20"/>
        <v>52.19068129230991</v>
      </c>
      <c r="X95" s="49">
        <v>3664</v>
      </c>
    </row>
    <row r="96" spans="2:24" ht="12.75">
      <c r="B96" s="47" t="s">
        <v>40</v>
      </c>
      <c r="C96" s="54" t="s">
        <v>41</v>
      </c>
      <c r="D96" s="54" t="s">
        <v>97</v>
      </c>
      <c r="E96" s="49">
        <v>50934</v>
      </c>
      <c r="F96" s="50">
        <v>0.826</v>
      </c>
      <c r="G96" s="50">
        <v>128.408</v>
      </c>
      <c r="H96" s="50">
        <v>-25.194</v>
      </c>
      <c r="I96" s="8">
        <f t="shared" si="18"/>
        <v>0.049</v>
      </c>
      <c r="J96" s="8">
        <f t="shared" si="19"/>
        <v>-25</v>
      </c>
      <c r="K96" s="8">
        <f t="shared" si="15"/>
        <v>-25.19407405791569</v>
      </c>
      <c r="P96" s="43">
        <f t="shared" si="16"/>
        <v>-25.747860589302284</v>
      </c>
      <c r="Q96" s="8"/>
      <c r="T96" s="50">
        <v>54.3710836</v>
      </c>
      <c r="V96" s="1">
        <f t="shared" si="17"/>
        <v>0.9761787292157827</v>
      </c>
      <c r="W96" s="43">
        <f t="shared" si="20"/>
        <v>53.07589529473309</v>
      </c>
      <c r="X96" s="49">
        <v>3662</v>
      </c>
    </row>
    <row r="97" spans="2:24" ht="12.75">
      <c r="B97" s="47" t="s">
        <v>40</v>
      </c>
      <c r="C97" s="54" t="s">
        <v>41</v>
      </c>
      <c r="D97" s="54" t="s">
        <v>55</v>
      </c>
      <c r="E97" s="49">
        <v>50935</v>
      </c>
      <c r="F97" s="50">
        <v>0.796</v>
      </c>
      <c r="G97" s="50">
        <v>126.555</v>
      </c>
      <c r="H97" s="50">
        <v>-25.134</v>
      </c>
      <c r="I97" s="8">
        <f t="shared" si="18"/>
        <v>0.049</v>
      </c>
      <c r="J97" s="8">
        <f t="shared" si="19"/>
        <v>-25</v>
      </c>
      <c r="K97" s="8">
        <f t="shared" si="15"/>
        <v>-25.134051902676557</v>
      </c>
      <c r="P97" s="43">
        <f t="shared" si="16"/>
        <v>-25.687838434063153</v>
      </c>
      <c r="T97" s="50">
        <v>55.6060707</v>
      </c>
      <c r="V97" s="1">
        <f t="shared" si="17"/>
        <v>0.9761787292157827</v>
      </c>
      <c r="W97" s="43">
        <f t="shared" si="20"/>
        <v>54.281463432608966</v>
      </c>
      <c r="X97" s="49">
        <v>3630</v>
      </c>
    </row>
    <row r="98" spans="2:24" ht="12.75">
      <c r="B98" s="47" t="s">
        <v>40</v>
      </c>
      <c r="C98" s="54" t="s">
        <v>41</v>
      </c>
      <c r="D98" s="54" t="s">
        <v>29</v>
      </c>
      <c r="E98" s="49">
        <v>50936</v>
      </c>
      <c r="F98" s="50">
        <v>0.542</v>
      </c>
      <c r="G98" s="50">
        <v>116.385</v>
      </c>
      <c r="H98" s="50">
        <v>-29.24</v>
      </c>
      <c r="I98" s="8">
        <f t="shared" si="18"/>
        <v>0.049</v>
      </c>
      <c r="J98" s="8">
        <f t="shared" si="19"/>
        <v>-25</v>
      </c>
      <c r="K98" s="8">
        <f t="shared" si="15"/>
        <v>-29.241785861642143</v>
      </c>
      <c r="L98" s="8" t="s">
        <v>8</v>
      </c>
      <c r="P98" s="43">
        <f>K98+$O$118</f>
        <v>-29.79557239302874</v>
      </c>
      <c r="T98" s="50">
        <v>75.0991826</v>
      </c>
      <c r="U98" s="8" t="s">
        <v>8</v>
      </c>
      <c r="V98" s="1">
        <f t="shared" si="17"/>
        <v>0.9761787292157827</v>
      </c>
      <c r="W98" s="43">
        <f t="shared" si="20"/>
        <v>73.31022463561203</v>
      </c>
      <c r="X98" s="49">
        <v>3361</v>
      </c>
    </row>
    <row r="99" spans="2:24" ht="12.75">
      <c r="B99" s="47" t="s">
        <v>40</v>
      </c>
      <c r="C99" s="54" t="s">
        <v>41</v>
      </c>
      <c r="D99" s="54" t="s">
        <v>15</v>
      </c>
      <c r="E99" s="49">
        <v>50937</v>
      </c>
      <c r="F99" s="50">
        <v>15.197</v>
      </c>
      <c r="G99" s="50">
        <v>0.049</v>
      </c>
      <c r="H99" s="50">
        <v>-27.619</v>
      </c>
      <c r="I99" s="8">
        <f t="shared" si="18"/>
        <v>0.049</v>
      </c>
      <c r="P99" s="43"/>
      <c r="Q99" s="8"/>
      <c r="T99" s="50">
        <v>0.0011241</v>
      </c>
      <c r="W99" s="43"/>
      <c r="X99" s="49">
        <v>3</v>
      </c>
    </row>
    <row r="100" spans="2:24" ht="12.75">
      <c r="B100" s="47" t="s">
        <v>40</v>
      </c>
      <c r="C100" s="54" t="s">
        <v>41</v>
      </c>
      <c r="D100" s="54" t="s">
        <v>15</v>
      </c>
      <c r="E100" s="49">
        <v>50938</v>
      </c>
      <c r="F100" s="50">
        <v>15.121</v>
      </c>
      <c r="G100" s="50">
        <v>0.049</v>
      </c>
      <c r="H100" s="50">
        <v>23.871</v>
      </c>
      <c r="I100" s="8">
        <f t="shared" si="18"/>
        <v>0.049</v>
      </c>
      <c r="P100" s="43"/>
      <c r="T100" s="50">
        <v>0.0011242</v>
      </c>
      <c r="W100" s="43"/>
      <c r="X100" s="49">
        <v>3</v>
      </c>
    </row>
    <row r="101" spans="2:24" ht="12.75">
      <c r="B101" s="47" t="s">
        <v>40</v>
      </c>
      <c r="C101" s="54" t="s">
        <v>41</v>
      </c>
      <c r="D101" s="54" t="s">
        <v>29</v>
      </c>
      <c r="E101" s="49">
        <v>50939</v>
      </c>
      <c r="F101" s="50">
        <v>0.576</v>
      </c>
      <c r="G101" s="50">
        <v>118.571</v>
      </c>
      <c r="H101" s="50">
        <v>-29.211</v>
      </c>
      <c r="I101" s="8">
        <f t="shared" si="18"/>
        <v>0.049</v>
      </c>
      <c r="J101" s="8">
        <f t="shared" si="19"/>
        <v>-25</v>
      </c>
      <c r="K101" s="8">
        <f t="shared" si="15"/>
        <v>-29.21274093417256</v>
      </c>
      <c r="L101" s="8" t="s">
        <v>8</v>
      </c>
      <c r="O101" s="8"/>
      <c r="P101" s="43">
        <f>K101+$O$118</f>
        <v>-29.766527465559157</v>
      </c>
      <c r="Q101" s="8"/>
      <c r="T101" s="50">
        <v>71.9936007</v>
      </c>
      <c r="U101" s="8" t="s">
        <v>8</v>
      </c>
      <c r="V101" s="1">
        <f aca="true" t="shared" si="21" ref="V101:V118">$T$18/$U$118</f>
        <v>0.9761787292157827</v>
      </c>
      <c r="W101" s="43">
        <f t="shared" si="20"/>
        <v>70.2786216429945</v>
      </c>
      <c r="X101" s="49">
        <v>3422</v>
      </c>
    </row>
    <row r="102" spans="2:24" ht="12.75">
      <c r="B102" s="47" t="s">
        <v>40</v>
      </c>
      <c r="C102" s="54" t="s">
        <v>41</v>
      </c>
      <c r="D102" s="54" t="s">
        <v>29</v>
      </c>
      <c r="E102" s="49">
        <v>50940</v>
      </c>
      <c r="F102" s="50">
        <v>0.567</v>
      </c>
      <c r="G102" s="50">
        <v>116.37</v>
      </c>
      <c r="H102" s="50">
        <v>-29.207</v>
      </c>
      <c r="I102" s="8">
        <f t="shared" si="18"/>
        <v>0.049</v>
      </c>
      <c r="J102" s="8">
        <f t="shared" si="19"/>
        <v>-25</v>
      </c>
      <c r="K102" s="8">
        <f t="shared" si="15"/>
        <v>-29.20877219074802</v>
      </c>
      <c r="L102" s="8" t="s">
        <v>8</v>
      </c>
      <c r="O102" s="8"/>
      <c r="P102" s="43">
        <f>K102+$O$118</f>
        <v>-29.762558722134617</v>
      </c>
      <c r="Q102" s="8"/>
      <c r="T102" s="50">
        <v>71.778665</v>
      </c>
      <c r="U102" s="8" t="s">
        <v>8</v>
      </c>
      <c r="V102" s="1">
        <f t="shared" si="21"/>
        <v>0.9761787292157827</v>
      </c>
      <c r="W102" s="43">
        <f t="shared" si="20"/>
        <v>70.06880598450539</v>
      </c>
      <c r="X102" s="49">
        <v>3357</v>
      </c>
    </row>
    <row r="103" spans="2:24" ht="12.75">
      <c r="B103" s="47" t="s">
        <v>40</v>
      </c>
      <c r="C103" s="54" t="s">
        <v>41</v>
      </c>
      <c r="D103" s="54" t="s">
        <v>98</v>
      </c>
      <c r="E103" s="49">
        <v>50941</v>
      </c>
      <c r="F103" s="50">
        <v>0.82</v>
      </c>
      <c r="G103" s="50">
        <v>125.073</v>
      </c>
      <c r="H103" s="50">
        <v>-24.998</v>
      </c>
      <c r="I103" s="8">
        <f t="shared" si="18"/>
        <v>0.049</v>
      </c>
      <c r="J103" s="8">
        <f t="shared" si="19"/>
        <v>-25</v>
      </c>
      <c r="K103" s="8">
        <f t="shared" si="15"/>
        <v>-24.997999216150504</v>
      </c>
      <c r="P103" s="43">
        <f>K103+$O$118</f>
        <v>-25.5517857475371</v>
      </c>
      <c r="T103" s="50">
        <v>53.3460437</v>
      </c>
      <c r="V103" s="1">
        <f t="shared" si="21"/>
        <v>0.9761787292157827</v>
      </c>
      <c r="W103" s="43">
        <f t="shared" si="20"/>
        <v>52.07527314775562</v>
      </c>
      <c r="X103" s="49">
        <v>3600</v>
      </c>
    </row>
    <row r="104" spans="2:24" ht="12.75">
      <c r="B104" s="47" t="s">
        <v>40</v>
      </c>
      <c r="C104" s="54" t="s">
        <v>41</v>
      </c>
      <c r="D104" s="54" t="s">
        <v>99</v>
      </c>
      <c r="E104" s="49">
        <v>50942</v>
      </c>
      <c r="F104" s="50">
        <v>0.724</v>
      </c>
      <c r="G104" s="50">
        <v>111.804</v>
      </c>
      <c r="H104" s="50">
        <v>-25.073</v>
      </c>
      <c r="I104" s="8">
        <f t="shared" si="18"/>
        <v>0.049</v>
      </c>
      <c r="J104" s="8">
        <f t="shared" si="19"/>
        <v>-25</v>
      </c>
      <c r="K104" s="8">
        <f>(G104*H104-(I104*J104))/(G104-I104)</f>
        <v>-25.073032007516446</v>
      </c>
      <c r="P104" s="43">
        <f aca="true" t="shared" si="22" ref="P104:P117">K104+$O$118</f>
        <v>-25.62681853890304</v>
      </c>
      <c r="T104" s="50">
        <v>54.0100926</v>
      </c>
      <c r="V104" s="1">
        <f t="shared" si="21"/>
        <v>0.9761787292157827</v>
      </c>
      <c r="W104" s="43">
        <f t="shared" si="20"/>
        <v>52.72350355909475</v>
      </c>
      <c r="X104" s="49">
        <v>3241</v>
      </c>
    </row>
    <row r="105" spans="2:24" ht="12.75">
      <c r="B105" s="47" t="s">
        <v>40</v>
      </c>
      <c r="C105" s="54" t="s">
        <v>99</v>
      </c>
      <c r="D105" s="54" t="s">
        <v>100</v>
      </c>
      <c r="E105" s="49">
        <v>50943</v>
      </c>
      <c r="F105" s="50">
        <v>0.834</v>
      </c>
      <c r="G105" s="50">
        <v>130.796</v>
      </c>
      <c r="H105" s="50">
        <v>-26.359</v>
      </c>
      <c r="I105" s="8">
        <f t="shared" si="18"/>
        <v>0.049</v>
      </c>
      <c r="J105" s="8">
        <f t="shared" si="19"/>
        <v>-25</v>
      </c>
      <c r="K105" s="8">
        <f t="shared" si="15"/>
        <v>-26.35950931187714</v>
      </c>
      <c r="P105" s="43">
        <f t="shared" si="22"/>
        <v>-26.913295843263736</v>
      </c>
      <c r="T105" s="50">
        <v>54.8508714</v>
      </c>
      <c r="V105" s="1">
        <f t="shared" si="21"/>
        <v>0.9761787292157827</v>
      </c>
      <c r="W105" s="43">
        <f t="shared" si="20"/>
        <v>53.54425393963032</v>
      </c>
      <c r="X105" s="49">
        <v>3774</v>
      </c>
    </row>
    <row r="106" spans="2:24" ht="12.75">
      <c r="B106" s="47" t="s">
        <v>40</v>
      </c>
      <c r="C106" s="54" t="s">
        <v>99</v>
      </c>
      <c r="D106" s="54" t="s">
        <v>101</v>
      </c>
      <c r="E106" s="49">
        <v>50944</v>
      </c>
      <c r="F106" s="50">
        <v>0.81</v>
      </c>
      <c r="G106" s="50">
        <v>125.209</v>
      </c>
      <c r="H106" s="50">
        <v>-26.901</v>
      </c>
      <c r="I106" s="8">
        <f t="shared" si="18"/>
        <v>0.049</v>
      </c>
      <c r="J106" s="8">
        <f t="shared" si="19"/>
        <v>-25</v>
      </c>
      <c r="K106" s="8">
        <f t="shared" si="15"/>
        <v>-26.901744239373603</v>
      </c>
      <c r="P106" s="43">
        <f t="shared" si="22"/>
        <v>-27.4555307707602</v>
      </c>
      <c r="T106" s="50">
        <v>54.0628251</v>
      </c>
      <c r="V106" s="1">
        <f t="shared" si="21"/>
        <v>0.9761787292157827</v>
      </c>
      <c r="W106" s="43">
        <f t="shared" si="20"/>
        <v>52.77497990393312</v>
      </c>
      <c r="X106" s="49">
        <v>3588</v>
      </c>
    </row>
    <row r="107" spans="2:24" ht="12.75">
      <c r="B107" s="47" t="s">
        <v>40</v>
      </c>
      <c r="C107" s="54" t="s">
        <v>102</v>
      </c>
      <c r="D107" s="54" t="s">
        <v>103</v>
      </c>
      <c r="E107" s="49">
        <v>50945</v>
      </c>
      <c r="F107" s="50">
        <v>0.871</v>
      </c>
      <c r="G107" s="50">
        <v>131.789</v>
      </c>
      <c r="H107" s="50">
        <v>-24.474</v>
      </c>
      <c r="I107" s="8">
        <f t="shared" si="18"/>
        <v>0.049</v>
      </c>
      <c r="J107" s="8">
        <f t="shared" si="19"/>
        <v>-25</v>
      </c>
      <c r="K107" s="8">
        <f t="shared" si="15"/>
        <v>-24.473804357066953</v>
      </c>
      <c r="P107" s="43">
        <f t="shared" si="22"/>
        <v>-25.02759088845355</v>
      </c>
      <c r="Q107" s="8"/>
      <c r="T107" s="50">
        <v>52.9195547</v>
      </c>
      <c r="V107" s="1">
        <f t="shared" si="21"/>
        <v>0.9761787292157827</v>
      </c>
      <c r="W107" s="43">
        <f t="shared" si="20"/>
        <v>51.658943657711106</v>
      </c>
      <c r="X107" s="49">
        <v>3758</v>
      </c>
    </row>
    <row r="108" spans="2:24" ht="12.75">
      <c r="B108" s="47" t="s">
        <v>40</v>
      </c>
      <c r="C108" s="54" t="s">
        <v>41</v>
      </c>
      <c r="D108" s="54" t="s">
        <v>104</v>
      </c>
      <c r="E108" s="49">
        <v>50946</v>
      </c>
      <c r="F108" s="50">
        <v>0.873</v>
      </c>
      <c r="G108" s="50">
        <v>132.949</v>
      </c>
      <c r="H108" s="50">
        <v>-26.087</v>
      </c>
      <c r="I108" s="8">
        <f t="shared" si="18"/>
        <v>0.049</v>
      </c>
      <c r="J108" s="8">
        <f t="shared" si="19"/>
        <v>-25</v>
      </c>
      <c r="K108" s="8">
        <f t="shared" si="15"/>
        <v>-26.087400775018814</v>
      </c>
      <c r="P108" s="43">
        <f t="shared" si="22"/>
        <v>-26.64118730640541</v>
      </c>
      <c r="T108" s="50">
        <v>53.2626192</v>
      </c>
      <c r="V108" s="1">
        <f t="shared" si="21"/>
        <v>0.9761787292157827</v>
      </c>
      <c r="W108" s="43">
        <f t="shared" si="20"/>
        <v>51.99383592536015</v>
      </c>
      <c r="X108" s="49">
        <v>3802</v>
      </c>
    </row>
    <row r="109" spans="2:24" ht="12.75">
      <c r="B109" s="47" t="s">
        <v>40</v>
      </c>
      <c r="C109" s="54" t="s">
        <v>41</v>
      </c>
      <c r="D109" s="54" t="s">
        <v>102</v>
      </c>
      <c r="E109" s="49">
        <v>50947</v>
      </c>
      <c r="F109" s="50">
        <v>0.845</v>
      </c>
      <c r="G109" s="50">
        <v>129.577</v>
      </c>
      <c r="H109" s="50">
        <v>-25.903</v>
      </c>
      <c r="I109" s="8">
        <f t="shared" si="18"/>
        <v>0.049</v>
      </c>
      <c r="J109" s="8">
        <f t="shared" si="19"/>
        <v>-25</v>
      </c>
      <c r="K109" s="8">
        <f t="shared" si="15"/>
        <v>-25.90334160181582</v>
      </c>
      <c r="P109" s="43">
        <f t="shared" si="22"/>
        <v>-26.457128133202417</v>
      </c>
      <c r="T109" s="50">
        <v>53.6318837</v>
      </c>
      <c r="V109" s="1">
        <f t="shared" si="21"/>
        <v>0.9761787292157827</v>
      </c>
      <c r="W109" s="43">
        <f t="shared" si="20"/>
        <v>52.35430407571466</v>
      </c>
      <c r="X109" s="49">
        <v>3712</v>
      </c>
    </row>
    <row r="110" spans="2:24" ht="12.75">
      <c r="B110" s="47" t="s">
        <v>40</v>
      </c>
      <c r="C110" s="54" t="s">
        <v>102</v>
      </c>
      <c r="D110" s="54" t="s">
        <v>105</v>
      </c>
      <c r="E110" s="49">
        <v>50948</v>
      </c>
      <c r="F110" s="50">
        <v>0.75</v>
      </c>
      <c r="G110" s="50">
        <v>114.706</v>
      </c>
      <c r="H110" s="50">
        <v>-25.493</v>
      </c>
      <c r="I110" s="8">
        <f t="shared" si="18"/>
        <v>0.049</v>
      </c>
      <c r="J110" s="8">
        <f t="shared" si="19"/>
        <v>-25</v>
      </c>
      <c r="K110" s="8">
        <f t="shared" si="15"/>
        <v>-25.493210689273223</v>
      </c>
      <c r="P110" s="43">
        <f t="shared" si="22"/>
        <v>-26.04699722065982</v>
      </c>
      <c r="Q110" s="8"/>
      <c r="T110" s="50">
        <v>53.4909516</v>
      </c>
      <c r="V110" s="1">
        <f t="shared" si="21"/>
        <v>0.9761787292157827</v>
      </c>
      <c r="W110" s="43">
        <f t="shared" si="20"/>
        <v>52.21672915743094</v>
      </c>
      <c r="X110" s="49">
        <v>3319</v>
      </c>
    </row>
    <row r="111" spans="2:24" ht="12.75">
      <c r="B111" s="47" t="s">
        <v>40</v>
      </c>
      <c r="C111" s="62" t="s">
        <v>106</v>
      </c>
      <c r="D111" s="54" t="s">
        <v>107</v>
      </c>
      <c r="E111" s="49">
        <v>50949</v>
      </c>
      <c r="F111" s="50">
        <v>0.862</v>
      </c>
      <c r="G111" s="50">
        <v>135.748</v>
      </c>
      <c r="H111" s="50">
        <v>-27.036</v>
      </c>
      <c r="I111" s="8">
        <f t="shared" si="18"/>
        <v>0.049</v>
      </c>
      <c r="J111" s="8">
        <f t="shared" si="19"/>
        <v>-25</v>
      </c>
      <c r="K111" s="8">
        <f t="shared" si="15"/>
        <v>-27.036735185963053</v>
      </c>
      <c r="P111" s="43">
        <f t="shared" si="22"/>
        <v>-27.59052171734965</v>
      </c>
      <c r="T111" s="50">
        <v>55.0770583</v>
      </c>
      <c r="V111" s="1">
        <f t="shared" si="21"/>
        <v>0.9761787292157827</v>
      </c>
      <c r="W111" s="43">
        <f t="shared" si="20"/>
        <v>53.765052780237575</v>
      </c>
      <c r="X111" s="49">
        <v>3867</v>
      </c>
    </row>
    <row r="112" spans="2:24" ht="12.75">
      <c r="B112" s="47" t="s">
        <v>40</v>
      </c>
      <c r="C112" s="62" t="s">
        <v>106</v>
      </c>
      <c r="D112" s="54" t="s">
        <v>108</v>
      </c>
      <c r="E112" s="49">
        <v>50950</v>
      </c>
      <c r="F112" s="50">
        <v>0.828</v>
      </c>
      <c r="G112" s="50">
        <v>129.156</v>
      </c>
      <c r="H112" s="50">
        <v>-26.383</v>
      </c>
      <c r="I112" s="8">
        <f t="shared" si="18"/>
        <v>0.049</v>
      </c>
      <c r="J112" s="8">
        <f t="shared" si="19"/>
        <v>-25</v>
      </c>
      <c r="K112" s="8">
        <f t="shared" si="15"/>
        <v>-26.383524890207347</v>
      </c>
      <c r="P112" s="43">
        <f t="shared" si="22"/>
        <v>-26.937311421593943</v>
      </c>
      <c r="T112" s="50">
        <v>54.5549142</v>
      </c>
      <c r="V112" s="1">
        <f t="shared" si="21"/>
        <v>0.9761787292157827</v>
      </c>
      <c r="W112" s="43">
        <f t="shared" si="20"/>
        <v>53.25534681623206</v>
      </c>
      <c r="X112" s="49">
        <v>3693</v>
      </c>
    </row>
    <row r="113" spans="2:24" ht="12.75">
      <c r="B113" s="47" t="s">
        <v>40</v>
      </c>
      <c r="C113" s="54" t="s">
        <v>41</v>
      </c>
      <c r="D113" s="54" t="s">
        <v>109</v>
      </c>
      <c r="E113" s="49">
        <v>50951</v>
      </c>
      <c r="F113" s="50">
        <v>0.834</v>
      </c>
      <c r="G113" s="50">
        <v>126.253</v>
      </c>
      <c r="H113" s="50">
        <v>-26.837</v>
      </c>
      <c r="I113" s="8">
        <f t="shared" si="18"/>
        <v>0.049</v>
      </c>
      <c r="J113" s="8">
        <f t="shared" si="19"/>
        <v>-25</v>
      </c>
      <c r="K113" s="8">
        <f t="shared" si="15"/>
        <v>-26.837713234128874</v>
      </c>
      <c r="P113" s="43">
        <f t="shared" si="22"/>
        <v>-27.39149976551547</v>
      </c>
      <c r="Q113" s="8"/>
      <c r="T113" s="50">
        <v>52.9446255</v>
      </c>
      <c r="V113" s="1">
        <f t="shared" si="21"/>
        <v>0.9761787292157827</v>
      </c>
      <c r="W113" s="43">
        <f t="shared" si="20"/>
        <v>51.683417239395524</v>
      </c>
      <c r="X113" s="49">
        <v>3622</v>
      </c>
    </row>
    <row r="114" spans="2:24" ht="12.75">
      <c r="B114" s="47" t="s">
        <v>40</v>
      </c>
      <c r="C114" s="54" t="s">
        <v>41</v>
      </c>
      <c r="D114" s="54" t="s">
        <v>48</v>
      </c>
      <c r="E114" s="49">
        <v>50952</v>
      </c>
      <c r="F114" s="50">
        <v>0.823</v>
      </c>
      <c r="G114" s="50">
        <v>123.874</v>
      </c>
      <c r="H114" s="50">
        <v>-26.877</v>
      </c>
      <c r="I114" s="8">
        <f t="shared" si="18"/>
        <v>0.049</v>
      </c>
      <c r="J114" s="8">
        <f t="shared" si="19"/>
        <v>-25</v>
      </c>
      <c r="K114" s="8">
        <f t="shared" si="15"/>
        <v>-26.877742766000406</v>
      </c>
      <c r="O114" s="8"/>
      <c r="P114" s="43">
        <f t="shared" si="22"/>
        <v>-27.431529297387</v>
      </c>
      <c r="Q114" s="8"/>
      <c r="R114" s="1"/>
      <c r="S114" s="8"/>
      <c r="T114" s="50">
        <v>52.641511</v>
      </c>
      <c r="V114" s="1">
        <f t="shared" si="21"/>
        <v>0.9761787292157827</v>
      </c>
      <c r="W114" s="43">
        <f t="shared" si="20"/>
        <v>51.38752331197865</v>
      </c>
      <c r="X114" s="49">
        <v>3546</v>
      </c>
    </row>
    <row r="115" spans="2:24" ht="12.75">
      <c r="B115" s="47" t="s">
        <v>40</v>
      </c>
      <c r="C115" s="54" t="s">
        <v>41</v>
      </c>
      <c r="D115" s="54" t="s">
        <v>110</v>
      </c>
      <c r="E115" s="49">
        <v>50953</v>
      </c>
      <c r="F115" s="50">
        <v>0.829</v>
      </c>
      <c r="G115" s="50">
        <v>127.451</v>
      </c>
      <c r="H115" s="50">
        <v>-25.527</v>
      </c>
      <c r="I115" s="8">
        <f t="shared" si="18"/>
        <v>0.049</v>
      </c>
      <c r="J115" s="8">
        <f t="shared" si="19"/>
        <v>-25</v>
      </c>
      <c r="K115" s="8">
        <f t="shared" si="15"/>
        <v>-25.52720268912576</v>
      </c>
      <c r="P115" s="43">
        <f t="shared" si="22"/>
        <v>-26.080989220512357</v>
      </c>
      <c r="T115" s="50">
        <v>53.7700943</v>
      </c>
      <c r="V115" s="1">
        <f t="shared" si="21"/>
        <v>0.9761787292157827</v>
      </c>
      <c r="W115" s="43">
        <f t="shared" si="20"/>
        <v>52.4892223235868</v>
      </c>
      <c r="X115" s="49">
        <v>3675</v>
      </c>
    </row>
    <row r="116" spans="2:24" ht="12.75">
      <c r="B116" s="47" t="s">
        <v>40</v>
      </c>
      <c r="C116" s="54" t="s">
        <v>41</v>
      </c>
      <c r="D116" s="54" t="s">
        <v>111</v>
      </c>
      <c r="E116" s="49">
        <v>50954</v>
      </c>
      <c r="F116" s="50">
        <v>0.81</v>
      </c>
      <c r="G116" s="50">
        <v>125.807</v>
      </c>
      <c r="H116" s="50">
        <v>-25.471</v>
      </c>
      <c r="I116" s="8">
        <f t="shared" si="18"/>
        <v>0.049</v>
      </c>
      <c r="J116" s="8">
        <f t="shared" si="19"/>
        <v>-25</v>
      </c>
      <c r="K116" s="8">
        <f t="shared" si="15"/>
        <v>-25.471183519139938</v>
      </c>
      <c r="P116" s="43">
        <f t="shared" si="22"/>
        <v>-26.024970050526534</v>
      </c>
      <c r="T116" s="50">
        <v>54.321629</v>
      </c>
      <c r="V116" s="1">
        <f t="shared" si="21"/>
        <v>0.9761787292157827</v>
      </c>
      <c r="W116" s="43">
        <f t="shared" si="20"/>
        <v>53.027618766151214</v>
      </c>
      <c r="X116" s="49">
        <v>3599</v>
      </c>
    </row>
    <row r="117" spans="2:24" ht="12.75">
      <c r="B117" s="47" t="s">
        <v>40</v>
      </c>
      <c r="C117" s="54" t="s">
        <v>41</v>
      </c>
      <c r="D117" s="54" t="s">
        <v>111</v>
      </c>
      <c r="E117" s="49">
        <v>50955</v>
      </c>
      <c r="F117" s="50">
        <v>0.836</v>
      </c>
      <c r="G117" s="50">
        <v>127.274</v>
      </c>
      <c r="H117" s="50">
        <v>-24.988</v>
      </c>
      <c r="I117" s="8">
        <f t="shared" si="18"/>
        <v>0.049</v>
      </c>
      <c r="J117" s="8">
        <f t="shared" si="19"/>
        <v>-25</v>
      </c>
      <c r="K117" s="8">
        <f>(G117*H117-(I117*J117))/(G117-I117)</f>
        <v>-24.987995378266852</v>
      </c>
      <c r="P117" s="43">
        <f t="shared" si="22"/>
        <v>-25.541781909653448</v>
      </c>
      <c r="T117" s="50">
        <v>53.2462564</v>
      </c>
      <c r="V117" s="1">
        <f t="shared" si="21"/>
        <v>0.9761787292157827</v>
      </c>
      <c r="W117" s="43">
        <f>V117*T117</f>
        <v>51.97786290804974</v>
      </c>
      <c r="X117" s="49">
        <v>3634</v>
      </c>
    </row>
    <row r="118" spans="2:24" ht="12.75">
      <c r="B118" s="47" t="s">
        <v>40</v>
      </c>
      <c r="C118" s="54" t="s">
        <v>41</v>
      </c>
      <c r="D118" s="54" t="s">
        <v>29</v>
      </c>
      <c r="E118" s="49">
        <v>50956</v>
      </c>
      <c r="F118" s="50">
        <v>0.553</v>
      </c>
      <c r="G118" s="50">
        <v>114.524</v>
      </c>
      <c r="H118" s="50">
        <v>-29.239</v>
      </c>
      <c r="I118" s="8">
        <f t="shared" si="18"/>
        <v>0.049</v>
      </c>
      <c r="J118" s="8">
        <f t="shared" si="19"/>
        <v>-25</v>
      </c>
      <c r="K118" s="8">
        <f t="shared" si="15"/>
        <v>-29.240814466040625</v>
      </c>
      <c r="L118" s="8" t="s">
        <v>8</v>
      </c>
      <c r="M118" s="8">
        <f>AVERAGE(K87,K98,K102,K118,K101)</f>
        <v>-29.256213468613403</v>
      </c>
      <c r="N118" s="8">
        <v>-29.81</v>
      </c>
      <c r="O118" s="8">
        <f>N118-M118</f>
        <v>-0.5537865313865957</v>
      </c>
      <c r="P118" s="43">
        <f>K118+$O$118</f>
        <v>-29.79460099742722</v>
      </c>
      <c r="Q118" s="8">
        <f>AVERAGE(P87,P98,P102,P118,P101)</f>
        <v>-29.809999999999995</v>
      </c>
      <c r="R118" s="8">
        <f>STDEVA(P87,P98,P102,P118,P101)</f>
        <v>0.0692171775773746</v>
      </c>
      <c r="S118" s="8">
        <v>-29.81</v>
      </c>
      <c r="T118" s="50">
        <v>72.4276668</v>
      </c>
      <c r="U118" s="8">
        <f>AVERAGE(T98,T101,T102,T118)</f>
        <v>72.824778775</v>
      </c>
      <c r="V118" s="1">
        <f t="shared" si="21"/>
        <v>0.9761787292157827</v>
      </c>
      <c r="W118" s="43">
        <f t="shared" si="20"/>
        <v>70.70234773688813</v>
      </c>
      <c r="X118" s="49">
        <v>3314</v>
      </c>
    </row>
    <row r="120" spans="1:3" ht="12.75">
      <c r="A120" s="19"/>
      <c r="B120" s="48"/>
      <c r="C120" s="55"/>
    </row>
    <row r="121" spans="1:4" ht="12.75">
      <c r="A121" s="19"/>
      <c r="B121" s="48"/>
      <c r="C121" s="55"/>
      <c r="D121" s="55"/>
    </row>
    <row r="122" spans="1:4" ht="12.75">
      <c r="A122" s="19"/>
      <c r="B122" s="48"/>
      <c r="C122" s="55"/>
      <c r="D122" s="55"/>
    </row>
    <row r="123" ht="12.75">
      <c r="D123" s="55"/>
    </row>
    <row r="124" spans="1:4" ht="12.75">
      <c r="A124"/>
      <c r="B124" s="48"/>
      <c r="C124" s="55"/>
      <c r="D124" s="55"/>
    </row>
    <row r="125" spans="1:4" ht="12.75">
      <c r="A125" s="19"/>
      <c r="B125" s="48"/>
      <c r="C125" s="55"/>
      <c r="D125" s="55"/>
    </row>
  </sheetData>
  <mergeCells count="1">
    <mergeCell ref="A1:F2"/>
  </mergeCells>
  <printOptions/>
  <pageMargins left="0.11811023622047245" right="0.11811023622047245" top="0.3937007874015748" bottom="0.1968503937007874" header="0.1968503937007874" footer="0.11811023622047245"/>
  <pageSetup horizontalDpi="600" verticalDpi="600" orientation="landscape" paperSize="9" scale="61" r:id="rId1"/>
  <headerFooter alignWithMargins="0">
    <oddHeader>&amp;C&amp;F</oddHead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SheetLayoutView="75" workbookViewId="0" topLeftCell="A1">
      <selection activeCell="D11" sqref="D11"/>
    </sheetView>
  </sheetViews>
  <sheetFormatPr defaultColWidth="9.140625" defaultRowHeight="12.75"/>
  <cols>
    <col min="1" max="1" width="9.421875" style="1" customWidth="1"/>
    <col min="2" max="6" width="11.421875" style="1" customWidth="1"/>
    <col min="7" max="7" width="11.28125" style="1" customWidth="1"/>
    <col min="8" max="8" width="11.421875" style="1" customWidth="1"/>
    <col min="9" max="9" width="7.28125" style="1" customWidth="1"/>
    <col min="10" max="10" width="10.8515625" style="1" customWidth="1"/>
    <col min="11" max="16384" width="11.421875" style="1" customWidth="1"/>
  </cols>
  <sheetData>
    <row r="1" spans="1:17" ht="12.75">
      <c r="A1" s="2"/>
      <c r="B1" s="3"/>
      <c r="C1" s="3"/>
      <c r="D1" s="2"/>
      <c r="E1" s="3"/>
      <c r="F1" s="6"/>
      <c r="G1" s="7"/>
      <c r="H1" s="2"/>
      <c r="I1" s="6"/>
      <c r="J1" s="6"/>
      <c r="M1" s="3"/>
      <c r="N1" s="2"/>
      <c r="O1" s="6"/>
      <c r="Q1" s="2"/>
    </row>
    <row r="2" spans="1:13" ht="12.75">
      <c r="A2" s="2"/>
      <c r="B2" s="3"/>
      <c r="C2" s="3"/>
      <c r="D2" s="3"/>
      <c r="E2" s="3"/>
      <c r="F2" s="7"/>
      <c r="G2" s="7"/>
      <c r="H2" s="3"/>
      <c r="I2" s="3"/>
      <c r="J2" s="3"/>
      <c r="M2" s="3"/>
    </row>
    <row r="3" spans="1:13" ht="12.75">
      <c r="A3" s="2"/>
      <c r="B3" s="3"/>
      <c r="C3" s="2"/>
      <c r="D3" s="2"/>
      <c r="E3" s="3"/>
      <c r="F3" s="7"/>
      <c r="G3" s="7"/>
      <c r="H3" s="3"/>
      <c r="I3" s="3"/>
      <c r="J3" s="2"/>
      <c r="M3" s="3"/>
    </row>
    <row r="4" spans="1:13" ht="12.75">
      <c r="A4" s="4"/>
      <c r="B4" s="3"/>
      <c r="C4" s="2"/>
      <c r="D4" s="2"/>
      <c r="E4" s="3"/>
      <c r="F4" s="3"/>
      <c r="G4" s="3"/>
      <c r="H4" s="3"/>
      <c r="I4" s="3"/>
      <c r="J4" s="2"/>
      <c r="M4" s="3"/>
    </row>
    <row r="5" spans="8:17" ht="12.75">
      <c r="H5" s="5"/>
      <c r="I5" s="5"/>
      <c r="M5" s="5"/>
      <c r="Q5" s="8"/>
    </row>
    <row r="6" spans="8:17" ht="12.75">
      <c r="H6" s="5"/>
      <c r="I6" s="5"/>
      <c r="M6" s="5"/>
      <c r="Q6" s="8"/>
    </row>
    <row r="7" spans="8:17" ht="12.75">
      <c r="H7" s="5"/>
      <c r="I7" s="5"/>
      <c r="M7" s="5"/>
      <c r="Q7" s="8"/>
    </row>
    <row r="8" spans="8:17" ht="12.75">
      <c r="H8" s="5"/>
      <c r="I8" s="5"/>
      <c r="M8" s="5"/>
      <c r="Q8" s="8"/>
    </row>
    <row r="9" spans="8:17" ht="12.75">
      <c r="H9" s="5"/>
      <c r="I9" s="5"/>
      <c r="M9" s="5"/>
      <c r="Q9" s="8"/>
    </row>
    <row r="10" spans="8:17" ht="12.75">
      <c r="H10" s="5"/>
      <c r="I10" s="5"/>
      <c r="M10" s="5"/>
      <c r="Q10" s="8"/>
    </row>
    <row r="11" spans="8:17" ht="12.75">
      <c r="H11" s="5"/>
      <c r="I11" s="5"/>
      <c r="M11" s="5"/>
      <c r="Q11" s="8"/>
    </row>
    <row r="12" spans="8:17" ht="12.75">
      <c r="H12" s="5"/>
      <c r="I12" s="5"/>
      <c r="M12" s="5"/>
      <c r="Q12" s="8"/>
    </row>
    <row r="13" spans="8:17" ht="12.75">
      <c r="H13" s="5"/>
      <c r="I13" s="5"/>
      <c r="M13" s="5"/>
      <c r="Q13" s="8"/>
    </row>
    <row r="14" spans="8:17" ht="12.75">
      <c r="H14" s="5"/>
      <c r="I14" s="5"/>
      <c r="M14" s="5"/>
      <c r="Q14" s="8"/>
    </row>
    <row r="15" spans="8:17" ht="12.75">
      <c r="H15" s="5"/>
      <c r="I15" s="5"/>
      <c r="M15" s="5"/>
      <c r="Q15" s="8"/>
    </row>
    <row r="16" spans="8:17" ht="12.75">
      <c r="H16" s="5"/>
      <c r="I16" s="5"/>
      <c r="M16" s="5"/>
      <c r="Q16" s="8"/>
    </row>
    <row r="17" ht="12.75">
      <c r="Q17" s="8"/>
    </row>
    <row r="18" spans="8:9" ht="12.75">
      <c r="H18" s="5"/>
      <c r="I18" s="5"/>
    </row>
    <row r="19" spans="8:17" ht="12.75">
      <c r="H19" s="5"/>
      <c r="I19" s="5"/>
      <c r="M19" s="5"/>
      <c r="Q19" s="8"/>
    </row>
    <row r="20" spans="8:17" ht="12.75">
      <c r="H20" s="5"/>
      <c r="I20" s="5"/>
      <c r="J20" s="5"/>
      <c r="M20" s="5"/>
      <c r="P20" s="5"/>
      <c r="Q20" s="8"/>
    </row>
    <row r="21" spans="8:17" ht="12.75">
      <c r="H21" s="5"/>
      <c r="I21" s="5"/>
      <c r="M21" s="5"/>
      <c r="Q21" s="8"/>
    </row>
    <row r="22" spans="8:17" ht="12.75">
      <c r="H22" s="5"/>
      <c r="I22" s="5"/>
      <c r="M22" s="5"/>
      <c r="Q22" s="8"/>
    </row>
    <row r="23" spans="8:17" ht="12.75">
      <c r="H23" s="5"/>
      <c r="I23" s="5"/>
      <c r="M23" s="5"/>
      <c r="Q23" s="8"/>
    </row>
    <row r="24" spans="8:17" ht="12.75">
      <c r="H24" s="5"/>
      <c r="I24" s="5"/>
      <c r="J24" s="5"/>
      <c r="L24" s="5"/>
      <c r="M24" s="5"/>
      <c r="Q24" s="8"/>
    </row>
  </sheetData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51"/>
  <sheetViews>
    <sheetView workbookViewId="0" topLeftCell="A20">
      <selection activeCell="A20" sqref="A1:IV16384"/>
    </sheetView>
  </sheetViews>
  <sheetFormatPr defaultColWidth="9.140625" defaultRowHeight="12.75"/>
  <cols>
    <col min="1" max="6" width="11.421875" style="1" customWidth="1"/>
    <col min="7" max="7" width="8.8515625" style="1" customWidth="1"/>
    <col min="8" max="8" width="9.421875" style="1" customWidth="1"/>
    <col min="9" max="9" width="9.421875" style="1" bestFit="1" customWidth="1"/>
    <col min="10" max="10" width="9.7109375" style="1" customWidth="1"/>
    <col min="11" max="16384" width="11.421875" style="1" customWidth="1"/>
  </cols>
  <sheetData>
    <row r="3" spans="1:16" ht="12.75">
      <c r="A3" s="9"/>
      <c r="B3" s="10"/>
      <c r="C3" s="10"/>
      <c r="E3" s="9"/>
      <c r="F3" s="10"/>
      <c r="G3" s="9"/>
      <c r="H3" s="9"/>
      <c r="I3" s="9"/>
      <c r="J3" s="13"/>
      <c r="K3" s="10"/>
      <c r="L3" s="9"/>
      <c r="N3" s="11"/>
      <c r="O3" s="9"/>
      <c r="P3" s="13"/>
    </row>
    <row r="4" spans="1:15" ht="12.75">
      <c r="A4" s="9"/>
      <c r="B4" s="10"/>
      <c r="C4" s="10"/>
      <c r="E4" s="10"/>
      <c r="F4" s="10"/>
      <c r="G4" s="15"/>
      <c r="H4" s="10"/>
      <c r="I4" s="15"/>
      <c r="J4" s="13"/>
      <c r="K4" s="10"/>
      <c r="L4" s="13"/>
      <c r="M4" s="9"/>
      <c r="N4" s="13"/>
      <c r="O4" s="13"/>
    </row>
    <row r="5" spans="4:15" ht="12.75">
      <c r="D5" s="9"/>
      <c r="E5" s="9"/>
      <c r="F5" s="14"/>
      <c r="G5" s="14"/>
      <c r="H5" s="14"/>
      <c r="I5" s="14"/>
      <c r="J5" s="13"/>
      <c r="K5" s="14"/>
      <c r="L5" s="13"/>
      <c r="M5" s="13"/>
      <c r="N5" s="13"/>
      <c r="O5" s="13"/>
    </row>
    <row r="6" spans="1:18" ht="12.75">
      <c r="A6" s="4"/>
      <c r="B6" s="10"/>
      <c r="C6" s="9"/>
      <c r="E6" s="9"/>
      <c r="F6" s="13"/>
      <c r="G6" s="10"/>
      <c r="H6" s="10"/>
      <c r="I6" s="10"/>
      <c r="J6" s="13"/>
      <c r="O6" s="13"/>
      <c r="P6" s="13"/>
      <c r="Q6" s="13"/>
      <c r="R6" s="13"/>
    </row>
    <row r="7" spans="3:18" ht="12.75">
      <c r="C7" s="12"/>
      <c r="G7" s="8"/>
      <c r="H7" s="8"/>
      <c r="L7" s="8"/>
      <c r="M7" s="8"/>
      <c r="O7" s="5"/>
      <c r="P7" s="5"/>
      <c r="Q7" s="5"/>
      <c r="R7" s="8"/>
    </row>
    <row r="8" spans="1:24" ht="12.75">
      <c r="A8" s="11"/>
      <c r="B8" s="12"/>
      <c r="C8" s="6"/>
      <c r="D8" s="6"/>
      <c r="E8" s="12"/>
      <c r="F8" s="12"/>
      <c r="G8" s="12"/>
      <c r="H8" s="12"/>
      <c r="I8" s="12"/>
      <c r="J8" s="11"/>
      <c r="K8" s="12"/>
      <c r="L8" s="8"/>
      <c r="O8" s="12"/>
      <c r="P8" s="11"/>
      <c r="Q8" s="6"/>
      <c r="R8" s="8"/>
      <c r="S8" s="11"/>
      <c r="T8" s="6"/>
      <c r="U8" s="6"/>
      <c r="V8" s="6"/>
      <c r="W8" s="6"/>
      <c r="X8" s="6"/>
    </row>
    <row r="9" spans="1:24" ht="12.75">
      <c r="A9" s="6"/>
      <c r="B9" s="6"/>
      <c r="C9" s="11"/>
      <c r="D9" s="6"/>
      <c r="E9" s="11"/>
      <c r="F9" s="16"/>
      <c r="G9" s="16"/>
      <c r="H9" s="16"/>
      <c r="I9" s="16"/>
      <c r="J9" s="11"/>
      <c r="K9" s="16"/>
      <c r="L9" s="8"/>
      <c r="O9" s="16"/>
      <c r="P9" s="11"/>
      <c r="Q9" s="6"/>
      <c r="R9" s="8"/>
      <c r="S9" s="11"/>
      <c r="T9" s="6"/>
      <c r="U9" s="6"/>
      <c r="V9" s="6"/>
      <c r="W9" s="6"/>
      <c r="X9" s="6"/>
    </row>
    <row r="10" spans="1:24" ht="12.75">
      <c r="A10" s="18"/>
      <c r="B10" s="12"/>
      <c r="C10" s="11"/>
      <c r="D10" s="6"/>
      <c r="E10" s="11"/>
      <c r="F10" s="11"/>
      <c r="G10" s="12"/>
      <c r="H10" s="12"/>
      <c r="I10" s="12"/>
      <c r="J10" s="11"/>
      <c r="K10" s="11"/>
      <c r="O10" s="12"/>
      <c r="P10" s="11"/>
      <c r="Q10" s="6"/>
      <c r="R10" s="8"/>
      <c r="S10" s="11"/>
      <c r="T10" s="6"/>
      <c r="U10" s="6"/>
      <c r="V10" s="6"/>
      <c r="W10" s="6"/>
      <c r="X10" s="6"/>
    </row>
    <row r="11" spans="1:24" ht="12.75">
      <c r="A11" s="6"/>
      <c r="B11" s="6"/>
      <c r="C11" s="6"/>
      <c r="D11" s="6"/>
      <c r="E11" s="6"/>
      <c r="F11" s="6"/>
      <c r="G11" s="17"/>
      <c r="H11" s="17"/>
      <c r="I11" s="17"/>
      <c r="J11" s="6"/>
      <c r="K11" s="6"/>
      <c r="O11" s="17"/>
      <c r="P11" s="17"/>
      <c r="Q11" s="6"/>
      <c r="R11" s="8"/>
      <c r="S11" s="17"/>
      <c r="T11" s="6"/>
      <c r="U11" s="6"/>
      <c r="V11" s="6"/>
      <c r="W11" s="6"/>
      <c r="X11" s="6"/>
    </row>
    <row r="12" spans="1:24" ht="12.75">
      <c r="A12" s="6"/>
      <c r="B12" s="6"/>
      <c r="C12" s="6"/>
      <c r="D12" s="6"/>
      <c r="E12" s="6"/>
      <c r="F12" s="6"/>
      <c r="G12" s="17"/>
      <c r="H12" s="17"/>
      <c r="I12" s="17"/>
      <c r="J12" s="6"/>
      <c r="K12" s="6"/>
      <c r="L12" s="8"/>
      <c r="O12" s="17"/>
      <c r="P12" s="6"/>
      <c r="Q12" s="6"/>
      <c r="R12" s="8"/>
      <c r="S12" s="6"/>
      <c r="T12" s="6"/>
      <c r="U12" s="6"/>
      <c r="V12" s="6"/>
      <c r="W12" s="6"/>
      <c r="X12" s="6"/>
    </row>
    <row r="13" spans="1:24" ht="12.75">
      <c r="A13" s="6"/>
      <c r="B13" s="6"/>
      <c r="C13" s="6"/>
      <c r="D13" s="6"/>
      <c r="E13" s="6"/>
      <c r="F13" s="6"/>
      <c r="G13" s="17"/>
      <c r="H13" s="17"/>
      <c r="I13" s="17"/>
      <c r="J13" s="6"/>
      <c r="K13" s="6"/>
      <c r="L13" s="8"/>
      <c r="O13" s="17"/>
      <c r="P13" s="6"/>
      <c r="Q13" s="6"/>
      <c r="R13" s="8"/>
      <c r="S13" s="6"/>
      <c r="T13" s="6"/>
      <c r="U13" s="6"/>
      <c r="V13" s="6"/>
      <c r="W13" s="6"/>
      <c r="X13" s="6"/>
    </row>
    <row r="14" spans="2:12" ht="12.75">
      <c r="B14" s="6"/>
      <c r="L14" s="8"/>
    </row>
    <row r="15" spans="2:12" ht="12.75">
      <c r="B15" s="6"/>
      <c r="L15" s="8"/>
    </row>
    <row r="16" spans="2:16" ht="12.75">
      <c r="B16" s="6"/>
      <c r="H16" s="5"/>
      <c r="L16" s="8"/>
      <c r="M16" s="8"/>
      <c r="O16" s="5"/>
      <c r="P16" s="5"/>
    </row>
    <row r="17" ht="12.75">
      <c r="L17" s="8"/>
    </row>
    <row r="20" ht="12.75">
      <c r="L20" s="8"/>
    </row>
    <row r="21" ht="12.75">
      <c r="L21" s="8"/>
    </row>
    <row r="24" spans="12:15" ht="12.75">
      <c r="L24" s="8"/>
      <c r="O24" s="17"/>
    </row>
    <row r="25" spans="12:15" ht="12.75">
      <c r="L25" s="8"/>
      <c r="O25" s="17"/>
    </row>
    <row r="26" ht="12.75">
      <c r="L26" s="8"/>
    </row>
    <row r="27" ht="12.75">
      <c r="L27" s="8"/>
    </row>
    <row r="28" spans="8:16" ht="12.75">
      <c r="H28" s="5"/>
      <c r="L28" s="8"/>
      <c r="M28" s="8"/>
      <c r="O28" s="5"/>
      <c r="P28" s="5"/>
    </row>
    <row r="31" spans="12:15" ht="12.75">
      <c r="L31" s="8"/>
      <c r="O31" s="17"/>
    </row>
    <row r="32" spans="12:15" ht="12.75">
      <c r="L32" s="8"/>
      <c r="O32" s="17"/>
    </row>
    <row r="33" ht="12.75">
      <c r="L33" s="8"/>
    </row>
    <row r="34" ht="12.75">
      <c r="L34" s="8"/>
    </row>
    <row r="35" spans="8:16" ht="12.75">
      <c r="H35" s="5"/>
      <c r="L35" s="8"/>
      <c r="M35" s="8"/>
      <c r="O35" s="5"/>
      <c r="P35" s="5"/>
    </row>
    <row r="37" ht="12.75">
      <c r="L37" s="8"/>
    </row>
    <row r="38" ht="12.75">
      <c r="L38" s="8"/>
    </row>
    <row r="39" ht="12.75">
      <c r="L39" s="8"/>
    </row>
    <row r="40" ht="12.75">
      <c r="L40" s="8"/>
    </row>
    <row r="41" spans="7:12" ht="12.75">
      <c r="G41" s="5"/>
      <c r="H41" s="5"/>
      <c r="J41" s="5"/>
      <c r="K41" s="5"/>
      <c r="L41" s="8"/>
    </row>
    <row r="44" spans="12:15" ht="12.75">
      <c r="L44" s="8"/>
      <c r="O44" s="17"/>
    </row>
    <row r="45" spans="12:15" ht="12.75">
      <c r="L45" s="8"/>
      <c r="O45" s="17"/>
    </row>
    <row r="46" ht="12.75">
      <c r="L46" s="8"/>
    </row>
    <row r="47" ht="12.75">
      <c r="L47" s="8"/>
    </row>
    <row r="48" spans="7:16" ht="12.75">
      <c r="G48" s="5"/>
      <c r="H48" s="5"/>
      <c r="J48" s="5"/>
      <c r="K48" s="5"/>
      <c r="L48" s="8"/>
      <c r="M48" s="8"/>
      <c r="O48" s="5"/>
      <c r="P48" s="5"/>
    </row>
    <row r="51" ht="12.75">
      <c r="F51" s="5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rwerner</dc:creator>
  <cp:keywords/>
  <dc:description/>
  <cp:lastModifiedBy>_wbrand</cp:lastModifiedBy>
  <cp:lastPrinted>2005-09-08T11:53:17Z</cp:lastPrinted>
  <dcterms:created xsi:type="dcterms:W3CDTF">1998-09-22T09:25:17Z</dcterms:created>
  <dcterms:modified xsi:type="dcterms:W3CDTF">2005-11-04T10:14:32Z</dcterms:modified>
  <cp:category/>
  <cp:version/>
  <cp:contentType/>
  <cp:contentStatus/>
</cp:coreProperties>
</file>