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20" windowWidth="13680" windowHeight="10230" tabRatio="656" activeTab="3"/>
  </bookViews>
  <sheets>
    <sheet name="Raw Data" sheetId="1" r:id="rId1"/>
    <sheet name="Spreadsheet" sheetId="2" r:id="rId2"/>
    <sheet name="CO - linearity" sheetId="3" r:id="rId3"/>
    <sheet name="Evaluation" sheetId="4" r:id="rId4"/>
  </sheets>
  <definedNames>
    <definedName name="H2_FILE.wke">'Evaluation'!$A$10:$M$122</definedName>
    <definedName name="_xlnm.Print_Area" localSheetId="3">'Evaluation'!$A$1:$Z$305</definedName>
  </definedNames>
  <calcPr fullCalcOnLoad="1"/>
</workbook>
</file>

<file path=xl/sharedStrings.xml><?xml version="1.0" encoding="utf-8"?>
<sst xmlns="http://schemas.openxmlformats.org/spreadsheetml/2006/main" count="849" uniqueCount="118">
  <si>
    <t>Line</t>
  </si>
  <si>
    <t>Peak Nr</t>
  </si>
  <si>
    <t>Identifier 1</t>
  </si>
  <si>
    <t>Identifier 2</t>
  </si>
  <si>
    <t>Analysis</t>
  </si>
  <si>
    <t>Amount</t>
  </si>
  <si>
    <t>Area All</t>
  </si>
  <si>
    <t>Amt%</t>
  </si>
  <si>
    <t>MemCorr</t>
  </si>
  <si>
    <t>Help Line</t>
  </si>
  <si>
    <t>Scaling</t>
  </si>
  <si>
    <t>Avg</t>
  </si>
  <si>
    <t>d 18O</t>
  </si>
  <si>
    <t>rd18O</t>
  </si>
  <si>
    <t>rR18O</t>
  </si>
  <si>
    <t>DriftCorr</t>
  </si>
  <si>
    <t>StdDev</t>
  </si>
  <si>
    <t xml:space="preserve">ValidRef </t>
  </si>
  <si>
    <t>d13C</t>
  </si>
  <si>
    <t>&amp; Offset</t>
  </si>
  <si>
    <t>Ampl  28</t>
  </si>
  <si>
    <t>Measure:</t>
  </si>
  <si>
    <t>IANOSCH</t>
  </si>
  <si>
    <t>Jürgen Richter</t>
  </si>
  <si>
    <t>Standard</t>
  </si>
  <si>
    <t>WWW-j1</t>
  </si>
  <si>
    <t>RWB-j1</t>
  </si>
  <si>
    <t>MS:</t>
  </si>
  <si>
    <t>Analyst:</t>
  </si>
  <si>
    <t>Date:</t>
  </si>
  <si>
    <t>Delta CO</t>
  </si>
  <si>
    <t>CO</t>
  </si>
  <si>
    <t>BGP-j1</t>
  </si>
  <si>
    <t>Quality contr.: RWB-j1</t>
  </si>
  <si>
    <t>Probe 1</t>
  </si>
  <si>
    <t>Probe 2</t>
  </si>
  <si>
    <t>Probe 3</t>
  </si>
  <si>
    <t>Probe 4</t>
  </si>
  <si>
    <t>Probe 5</t>
  </si>
  <si>
    <t>Probe 6</t>
  </si>
  <si>
    <t>Probe 7</t>
  </si>
  <si>
    <t>Probe 8</t>
  </si>
  <si>
    <t>Probe 9</t>
  </si>
  <si>
    <t>Probe 10</t>
  </si>
  <si>
    <t>Probe 11</t>
  </si>
  <si>
    <t>Probe 12</t>
  </si>
  <si>
    <t>Probe 13</t>
  </si>
  <si>
    <t>Probe 15</t>
  </si>
  <si>
    <t>Probe 16</t>
  </si>
  <si>
    <t>Probe 14</t>
  </si>
  <si>
    <t>S2</t>
  </si>
  <si>
    <t>avg:</t>
  </si>
  <si>
    <t>std.dev.:</t>
  </si>
  <si>
    <t>x</t>
  </si>
  <si>
    <t>y</t>
  </si>
  <si>
    <t>[per mil]vs. VSMOW</t>
  </si>
  <si>
    <t>R2=0,9976</t>
  </si>
  <si>
    <t>Linearity CO</t>
  </si>
  <si>
    <t>Linearity Corr</t>
  </si>
  <si>
    <t>1 bis 5</t>
  </si>
  <si>
    <t>1 bis 10</t>
  </si>
  <si>
    <t>1 bis 3</t>
  </si>
  <si>
    <t>-0,1 bis +0,1</t>
  </si>
  <si>
    <t>S1</t>
  </si>
  <si>
    <t>S3</t>
  </si>
  <si>
    <t>S4</t>
  </si>
  <si>
    <t>y=0,0003x-1,257</t>
  </si>
  <si>
    <t>y=0,0003x-1,1435</t>
  </si>
  <si>
    <t>y=0,0003x-1,2229</t>
  </si>
  <si>
    <t>R2=0,9981</t>
  </si>
  <si>
    <t>R2=0,9977</t>
  </si>
  <si>
    <t>CO - linearity determination</t>
  </si>
  <si>
    <t>X-axis: Ampl. 28 [mV]</t>
  </si>
  <si>
    <t>Y-axis: d 18O&amp;16O</t>
  </si>
  <si>
    <t>Comment:</t>
  </si>
  <si>
    <t>from water</t>
  </si>
  <si>
    <t>Watersamples</t>
  </si>
  <si>
    <r>
      <t>Description:</t>
    </r>
  </si>
  <si>
    <t>Correction 1 - 2</t>
  </si>
  <si>
    <t>Correction 3 - 4</t>
  </si>
  <si>
    <t>Correction 5 - 8</t>
  </si>
  <si>
    <t>Cumulative Memory</t>
  </si>
  <si>
    <t>Average</t>
  </si>
  <si>
    <t>Deviation</t>
  </si>
  <si>
    <t>Offset corr</t>
  </si>
  <si>
    <t>Scaling.: BGP-j1</t>
  </si>
  <si>
    <t>from datacollection</t>
  </si>
  <si>
    <t>Average BGP-j1</t>
  </si>
  <si>
    <t>Average RWB-j1</t>
  </si>
  <si>
    <t>forecast</t>
  </si>
  <si>
    <t>ReferenceValue</t>
  </si>
  <si>
    <t>&amp; Result</t>
  </si>
  <si>
    <t>/ Everage</t>
  </si>
  <si>
    <t>Scaling:</t>
  </si>
  <si>
    <t xml:space="preserve">MPI für Biogeochemie Jena - Isolab </t>
  </si>
  <si>
    <t>soll</t>
  </si>
  <si>
    <t>given value</t>
  </si>
  <si>
    <t>VSMOW</t>
  </si>
  <si>
    <t>SLAP</t>
  </si>
  <si>
    <t>GISP</t>
  </si>
  <si>
    <t>Qualitycontrol:</t>
  </si>
  <si>
    <t>Standard:</t>
  </si>
  <si>
    <t>CO-linearity:</t>
  </si>
  <si>
    <t>www-j1</t>
  </si>
  <si>
    <t>Peak Nr.</t>
  </si>
  <si>
    <t>d 18O/16O</t>
  </si>
  <si>
    <t>Ampl. 28</t>
  </si>
  <si>
    <t>rd 30CO/28CO</t>
  </si>
  <si>
    <t>rR 29CO/28CO</t>
  </si>
  <si>
    <t>d 13C/12C</t>
  </si>
  <si>
    <t>Skalierung</t>
  </si>
  <si>
    <t>Qualitätskontrolle</t>
  </si>
  <si>
    <t>Sample</t>
  </si>
  <si>
    <t>to</t>
  </si>
  <si>
    <t>CO - linearity</t>
  </si>
  <si>
    <t>use</t>
  </si>
  <si>
    <t>Test</t>
  </si>
  <si>
    <t>Version 051214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</si>
</sst>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0_)"/>
    <numFmt numFmtId="177" formatCode="0_)"/>
    <numFmt numFmtId="178" formatCode="mmm\ yyyy"/>
    <numFmt numFmtId="179" formatCode="0.0"/>
    <numFmt numFmtId="180" formatCode="0.00_ ;\-0.00\ "/>
    <numFmt numFmtId="181" formatCode="B2dd/\ mmm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6"/>
      <name val="MS Sans Serif"/>
      <family val="2"/>
    </font>
    <font>
      <sz val="10"/>
      <name val="Courier"/>
      <family val="0"/>
    </font>
    <font>
      <b/>
      <sz val="6"/>
      <name val="Arial"/>
      <family val="2"/>
    </font>
    <font>
      <sz val="6"/>
      <name val="MS Sans Serif"/>
      <family val="0"/>
    </font>
    <font>
      <sz val="6"/>
      <name val="Arial"/>
      <family val="2"/>
    </font>
    <font>
      <sz val="6"/>
      <color indexed="12"/>
      <name val="Arial"/>
      <family val="2"/>
    </font>
    <font>
      <sz val="6"/>
      <color indexed="8"/>
      <name val="Arial"/>
      <family val="2"/>
    </font>
    <font>
      <b/>
      <sz val="14"/>
      <name val="Times New Roman"/>
      <family val="1"/>
    </font>
    <font>
      <b/>
      <sz val="6"/>
      <color indexed="8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24"/>
      <name val="Arial"/>
      <family val="2"/>
    </font>
    <font>
      <b/>
      <i/>
      <u val="single"/>
      <sz val="48"/>
      <color indexed="8"/>
      <name val="Arial"/>
      <family val="2"/>
    </font>
    <font>
      <b/>
      <i/>
      <u val="single"/>
      <sz val="48"/>
      <name val="MS Sans Serif"/>
      <family val="0"/>
    </font>
    <font>
      <b/>
      <sz val="12"/>
      <name val="MS Sans Serif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sz val="8"/>
      <name val="MS Sans Serif"/>
      <family val="0"/>
    </font>
    <font>
      <b/>
      <sz val="8.5"/>
      <name val="MS Sans Serif"/>
      <family val="2"/>
    </font>
    <font>
      <sz val="8"/>
      <name val="Arial"/>
      <family val="0"/>
    </font>
    <font>
      <i/>
      <sz val="5"/>
      <name val="MS Sans Serif"/>
      <family val="2"/>
    </font>
    <font>
      <i/>
      <sz val="5"/>
      <name val="Arial"/>
      <family val="2"/>
    </font>
    <font>
      <sz val="21.25"/>
      <name val="Arial"/>
      <family val="0"/>
    </font>
    <font>
      <sz val="19.5"/>
      <name val="Arial"/>
      <family val="0"/>
    </font>
    <font>
      <b/>
      <sz val="11"/>
      <name val="Arial"/>
      <family val="2"/>
    </font>
    <font>
      <b/>
      <sz val="14"/>
      <name val="MS Sans Serif"/>
      <family val="2"/>
    </font>
    <font>
      <b/>
      <sz val="8"/>
      <color indexed="10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vertAlign val="superscript"/>
      <sz val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Courie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17"/>
      <name val="Arial"/>
      <family val="2"/>
    </font>
    <font>
      <sz val="6"/>
      <color indexed="10"/>
      <name val="Arial"/>
      <family val="2"/>
    </font>
    <font>
      <sz val="11.5"/>
      <name val="Arial"/>
      <family val="2"/>
    </font>
    <font>
      <sz val="4.25"/>
      <name val="Arial"/>
      <family val="2"/>
    </font>
    <font>
      <sz val="9.25"/>
      <name val="Arial"/>
      <family val="0"/>
    </font>
    <font>
      <b/>
      <sz val="8.25"/>
      <name val="Arial"/>
      <family val="2"/>
    </font>
    <font>
      <sz val="9.75"/>
      <name val="Arial"/>
      <family val="0"/>
    </font>
    <font>
      <sz val="5.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vertical="center"/>
    </xf>
    <xf numFmtId="2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NumberFormat="1" applyFont="1" applyAlignment="1" quotePrefix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 quotePrefix="1">
      <alignment horizontal="center"/>
    </xf>
    <xf numFmtId="2" fontId="8" fillId="0" borderId="0" xfId="0" applyNumberFormat="1" applyFont="1" applyAlignment="1">
      <alignment horizontal="center"/>
    </xf>
    <xf numFmtId="2" fontId="6" fillId="0" borderId="0" xfId="0" applyNumberFormat="1" applyFont="1" applyBorder="1" applyAlignment="1" quotePrefix="1">
      <alignment horizontal="center"/>
    </xf>
    <xf numFmtId="2" fontId="9" fillId="0" borderId="0" xfId="0" applyNumberFormat="1" applyFont="1" applyBorder="1" applyAlignment="1" quotePrefix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 quotePrefix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 quotePrefix="1">
      <alignment horizontal="center"/>
    </xf>
    <xf numFmtId="2" fontId="1" fillId="0" borderId="0" xfId="0" applyNumberFormat="1" applyFont="1" applyAlignment="1">
      <alignment horizontal="left" vertical="center"/>
    </xf>
    <xf numFmtId="2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75" fontId="6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2" fontId="12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14" fontId="1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2" fontId="12" fillId="0" borderId="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 horizontal="center"/>
    </xf>
    <xf numFmtId="2" fontId="14" fillId="5" borderId="0" xfId="0" applyNumberFormat="1" applyFont="1" applyFill="1" applyBorder="1" applyAlignment="1">
      <alignment horizontal="center"/>
    </xf>
    <xf numFmtId="2" fontId="14" fillId="5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10" fillId="6" borderId="0" xfId="0" applyNumberFormat="1" applyFont="1" applyFill="1" applyAlignment="1">
      <alignment horizontal="center"/>
    </xf>
    <xf numFmtId="0" fontId="11" fillId="6" borderId="0" xfId="0" applyFont="1" applyFill="1" applyAlignment="1" applyProtection="1">
      <alignment horizontal="center"/>
      <protection locked="0"/>
    </xf>
    <xf numFmtId="0" fontId="10" fillId="6" borderId="0" xfId="21" applyFont="1" applyFill="1" applyAlignment="1" applyProtection="1">
      <alignment horizontal="left"/>
      <protection/>
    </xf>
    <xf numFmtId="0" fontId="11" fillId="6" borderId="0" xfId="21" applyFont="1" applyFill="1" applyAlignment="1" applyProtection="1">
      <alignment horizontal="center" vertical="center"/>
      <protection locked="0"/>
    </xf>
    <xf numFmtId="2" fontId="11" fillId="6" borderId="0" xfId="21" applyNumberFormat="1" applyFont="1" applyFill="1" applyAlignment="1" applyProtection="1">
      <alignment horizontal="center" vertical="center"/>
      <protection locked="0"/>
    </xf>
    <xf numFmtId="2" fontId="10" fillId="6" borderId="0" xfId="0" applyNumberFormat="1" applyFont="1" applyFill="1" applyAlignment="1" applyProtection="1">
      <alignment horizontal="center"/>
      <protection locked="0"/>
    </xf>
    <xf numFmtId="2" fontId="12" fillId="6" borderId="0" xfId="21" applyNumberFormat="1" applyFont="1" applyFill="1" applyAlignment="1" applyProtection="1">
      <alignment horizontal="center"/>
      <protection locked="0"/>
    </xf>
    <xf numFmtId="2" fontId="12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23" fillId="0" borderId="0" xfId="0" applyFont="1" applyAlignment="1">
      <alignment/>
    </xf>
    <xf numFmtId="2" fontId="12" fillId="6" borderId="0" xfId="0" applyNumberFormat="1" applyFont="1" applyFill="1" applyAlignment="1" applyProtection="1" quotePrefix="1">
      <alignment horizontal="center"/>
      <protection locked="0"/>
    </xf>
    <xf numFmtId="2" fontId="25" fillId="0" borderId="0" xfId="0" applyNumberFormat="1" applyFont="1" applyAlignment="1">
      <alignment horizontal="left"/>
    </xf>
    <xf numFmtId="2" fontId="12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2" fontId="27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73" fontId="9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left"/>
    </xf>
    <xf numFmtId="173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3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75" fontId="8" fillId="0" borderId="0" xfId="0" applyNumberFormat="1" applyFont="1" applyAlignment="1" quotePrefix="1">
      <alignment horizontal="center"/>
    </xf>
    <xf numFmtId="0" fontId="36" fillId="0" borderId="0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2" fontId="8" fillId="0" borderId="0" xfId="0" applyNumberFormat="1" applyFont="1" applyBorder="1" applyAlignment="1" quotePrefix="1">
      <alignment horizontal="center"/>
    </xf>
    <xf numFmtId="0" fontId="6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36" fillId="0" borderId="2" xfId="0" applyNumberFormat="1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2" fontId="36" fillId="0" borderId="4" xfId="0" applyNumberFormat="1" applyFont="1" applyBorder="1" applyAlignment="1" quotePrefix="1">
      <alignment horizontal="center"/>
    </xf>
    <xf numFmtId="2" fontId="36" fillId="0" borderId="6" xfId="0" applyNumberFormat="1" applyFont="1" applyBorder="1" applyAlignment="1" quotePrefix="1">
      <alignment horizontal="center"/>
    </xf>
    <xf numFmtId="0" fontId="36" fillId="0" borderId="7" xfId="0" applyNumberFormat="1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49" fontId="36" fillId="0" borderId="2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3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center"/>
    </xf>
    <xf numFmtId="0" fontId="33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0" xfId="0" applyAlignment="1" applyProtection="1">
      <alignment horizontal="left"/>
      <protection/>
    </xf>
    <xf numFmtId="0" fontId="41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2" fontId="8" fillId="7" borderId="0" xfId="0" applyNumberFormat="1" applyFont="1" applyFill="1" applyAlignment="1">
      <alignment horizontal="center"/>
    </xf>
    <xf numFmtId="2" fontId="10" fillId="7" borderId="0" xfId="0" applyNumberFormat="1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0" fillId="7" borderId="0" xfId="0" applyFont="1" applyFill="1" applyAlignment="1">
      <alignment/>
    </xf>
    <xf numFmtId="0" fontId="9" fillId="7" borderId="0" xfId="0" applyFont="1" applyFill="1" applyAlignment="1">
      <alignment horizontal="center"/>
    </xf>
    <xf numFmtId="2" fontId="14" fillId="2" borderId="13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174" fontId="1" fillId="0" borderId="0" xfId="0" applyNumberFormat="1" applyFont="1" applyAlignment="1">
      <alignment/>
    </xf>
    <xf numFmtId="2" fontId="47" fillId="6" borderId="0" xfId="21" applyNumberFormat="1" applyFont="1" applyFill="1" applyAlignment="1" applyProtection="1">
      <alignment horizontal="center" vertical="center"/>
      <protection locked="0"/>
    </xf>
    <xf numFmtId="2" fontId="14" fillId="0" borderId="0" xfId="0" applyNumberFormat="1" applyFont="1" applyAlignment="1">
      <alignment horizontal="center"/>
    </xf>
    <xf numFmtId="1" fontId="47" fillId="6" borderId="0" xfId="21" applyNumberFormat="1" applyFont="1" applyFill="1" applyAlignment="1" applyProtection="1">
      <alignment horizontal="center" vertical="center"/>
      <protection locked="0"/>
    </xf>
    <xf numFmtId="0" fontId="47" fillId="6" borderId="0" xfId="21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42" fillId="8" borderId="0" xfId="0" applyNumberFormat="1" applyFont="1" applyFill="1" applyAlignment="1">
      <alignment horizontal="left"/>
    </xf>
    <xf numFmtId="0" fontId="10" fillId="8" borderId="0" xfId="0" applyFont="1" applyFill="1" applyAlignment="1">
      <alignment horizontal="left"/>
    </xf>
    <xf numFmtId="0" fontId="43" fillId="8" borderId="0" xfId="0" applyFont="1" applyFill="1" applyAlignment="1">
      <alignment horizontal="left"/>
    </xf>
    <xf numFmtId="0" fontId="43" fillId="8" borderId="0" xfId="0" applyFont="1" applyFill="1" applyAlignment="1">
      <alignment horizontal="center"/>
    </xf>
    <xf numFmtId="0" fontId="43" fillId="8" borderId="0" xfId="0" applyFont="1" applyFill="1" applyBorder="1" applyAlignment="1">
      <alignment horizontal="left"/>
    </xf>
    <xf numFmtId="0" fontId="43" fillId="8" borderId="0" xfId="0" applyFont="1" applyFill="1" applyBorder="1" applyAlignment="1">
      <alignment horizontal="center"/>
    </xf>
    <xf numFmtId="0" fontId="14" fillId="8" borderId="0" xfId="0" applyFont="1" applyFill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2_FILE.wk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'CO - linearity'!$B$3:$B$12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'CO - linearity'!$C$3:$C$12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8300061"/>
        <c:axId val="7591686"/>
      </c:scatterChart>
      <c:val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1686"/>
        <c:crosses val="autoZero"/>
        <c:crossBetween val="midCat"/>
        <c:dispUnits/>
      </c:valAx>
      <c:valAx>
        <c:axId val="7591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0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"/>
          <c:w val="0.93875"/>
          <c:h val="0.934"/>
        </c:manualLayout>
      </c:layout>
      <c:scatterChart>
        <c:scatterStyle val="lineMarker"/>
        <c:varyColors val="0"/>
        <c:ser>
          <c:idx val="2"/>
          <c:order val="0"/>
          <c:tx>
            <c:v>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Evaluation!$W$122:$W$127</c:f>
              <c:numCache>
                <c:ptCount val="6"/>
                <c:pt idx="0">
                  <c:v>-24.459121124375518</c:v>
                </c:pt>
                <c:pt idx="1">
                  <c:v>-24.28692083214061</c:v>
                </c:pt>
                <c:pt idx="2">
                  <c:v>-24.825114832971433</c:v>
                </c:pt>
                <c:pt idx="3">
                  <c:v>-24.708646765826217</c:v>
                </c:pt>
                <c:pt idx="4">
                  <c:v>-24.54732557255702</c:v>
                </c:pt>
                <c:pt idx="5">
                  <c:v>-24.284153368888596</c:v>
                </c:pt>
              </c:numCache>
            </c:numRef>
          </c:yVal>
          <c:smooth val="0"/>
        </c:ser>
        <c:ser>
          <c:idx val="1"/>
          <c:order val="1"/>
          <c:tx>
            <c:v>reference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reference value</c:nam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-24,46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Evaluation!$M$302:$M$303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Evaluation!$N$302:$N$303</c:f>
              <c:numCache>
                <c:ptCount val="2"/>
                <c:pt idx="0">
                  <c:v>-24.46</c:v>
                </c:pt>
                <c:pt idx="1">
                  <c:v>-24.46</c:v>
                </c:pt>
              </c:numCache>
            </c:numRef>
          </c:yVal>
          <c:smooth val="0"/>
        </c:ser>
        <c:ser>
          <c:idx val="0"/>
          <c:order val="2"/>
          <c:tx>
            <c:v>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Evaluation!$O$122:$O$127</c:f>
              <c:numCache>
                <c:ptCount val="6"/>
                <c:pt idx="0">
                  <c:v>-21.71837</c:v>
                </c:pt>
                <c:pt idx="1">
                  <c:v>-22.292945</c:v>
                </c:pt>
                <c:pt idx="2">
                  <c:v>-22.553895</c:v>
                </c:pt>
                <c:pt idx="3">
                  <c:v>-22.803720000000002</c:v>
                </c:pt>
                <c:pt idx="4">
                  <c:v>-23.005645</c:v>
                </c:pt>
                <c:pt idx="5">
                  <c:v>-23.004745</c:v>
                </c:pt>
              </c:numCache>
            </c:numRef>
          </c:yVal>
          <c:smooth val="0"/>
        </c:ser>
        <c:axId val="46089351"/>
        <c:axId val="12150976"/>
      </c:scatterChart>
      <c:valAx>
        <c:axId val="4608935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150976"/>
        <c:crossesAt val="-24"/>
        <c:crossBetween val="midCat"/>
        <c:dispUnits/>
        <c:majorUnit val="1"/>
        <c:minorUnit val="1"/>
      </c:valAx>
      <c:valAx>
        <c:axId val="12150976"/>
        <c:scaling>
          <c:orientation val="minMax"/>
          <c:max val="-22"/>
          <c:min val="-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608935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039"/>
          <c:y val="0"/>
          <c:w val="0.4432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"/>
          <c:w val="0.93825"/>
          <c:h val="0.93725"/>
        </c:manualLayout>
      </c:layout>
      <c:scatterChart>
        <c:scatterStyle val="lineMarker"/>
        <c:varyColors val="0"/>
        <c:ser>
          <c:idx val="2"/>
          <c:order val="0"/>
          <c:tx>
            <c:v>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Evaluation!$W$80:$W$85</c:f>
              <c:numCache>
                <c:ptCount val="6"/>
                <c:pt idx="0">
                  <c:v>7.478054742985902</c:v>
                </c:pt>
                <c:pt idx="1">
                  <c:v>7.339520018585867</c:v>
                </c:pt>
                <c:pt idx="2">
                  <c:v>7.408945666370114</c:v>
                </c:pt>
                <c:pt idx="3">
                  <c:v>7.580768112616147</c:v>
                </c:pt>
                <c:pt idx="4">
                  <c:v>7.477462160557833</c:v>
                </c:pt>
                <c:pt idx="5">
                  <c:v>7.428844415680549</c:v>
                </c:pt>
              </c:numCache>
            </c:numRef>
          </c:yVal>
          <c:smooth val="0"/>
        </c:ser>
        <c:ser>
          <c:idx val="1"/>
          <c:order val="1"/>
          <c:tx>
            <c:v>reference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reference value</c:nam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7,8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Evaluation!$M$302:$M$303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Evaluation!$O$302:$O$303</c:f>
              <c:numCache>
                <c:ptCount val="2"/>
                <c:pt idx="0">
                  <c:v>7.8</c:v>
                </c:pt>
                <c:pt idx="1">
                  <c:v>7.8</c:v>
                </c:pt>
              </c:numCache>
            </c:numRef>
          </c:yVal>
          <c:smooth val="0"/>
        </c:ser>
        <c:ser>
          <c:idx val="0"/>
          <c:order val="2"/>
          <c:tx>
            <c:v>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Evaluation!$O$80:$O$85</c:f>
              <c:numCache>
                <c:ptCount val="6"/>
                <c:pt idx="0">
                  <c:v>7.49193</c:v>
                </c:pt>
                <c:pt idx="1">
                  <c:v>7.846819999999999</c:v>
                </c:pt>
                <c:pt idx="2">
                  <c:v>8.029235</c:v>
                </c:pt>
                <c:pt idx="3">
                  <c:v>8.26448</c:v>
                </c:pt>
                <c:pt idx="4">
                  <c:v>8.235715</c:v>
                </c:pt>
                <c:pt idx="5">
                  <c:v>8.143365</c:v>
                </c:pt>
              </c:numCache>
            </c:numRef>
          </c:yVal>
          <c:smooth val="0"/>
        </c:ser>
        <c:axId val="42249921"/>
        <c:axId val="44704970"/>
      </c:scatterChart>
      <c:valAx>
        <c:axId val="4224992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704970"/>
        <c:crossesAt val="7.7"/>
        <c:crossBetween val="midCat"/>
        <c:dispUnits/>
        <c:majorUnit val="1"/>
        <c:minorUnit val="1"/>
      </c:valAx>
      <c:valAx>
        <c:axId val="44704970"/>
        <c:scaling>
          <c:orientation val="minMax"/>
          <c:max val="8.6"/>
          <c:min val="7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224992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01825"/>
          <c:y val="0"/>
          <c:w val="0.411"/>
          <c:h val="0.1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942"/>
          <c:h val="0.9355"/>
        </c:manualLayout>
      </c:layout>
      <c:scatterChart>
        <c:scatterStyle val="lineMarker"/>
        <c:varyColors val="0"/>
        <c:ser>
          <c:idx val="2"/>
          <c:order val="0"/>
          <c:tx>
            <c:v>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Evaluation!$W$134:$W$139</c:f>
              <c:numCache>
                <c:ptCount val="6"/>
                <c:pt idx="0">
                  <c:v>7.449079518820804</c:v>
                </c:pt>
                <c:pt idx="1">
                  <c:v>7.442502765405882</c:v>
                </c:pt>
                <c:pt idx="2">
                  <c:v>7.528392637010674</c:v>
                </c:pt>
                <c:pt idx="3">
                  <c:v>7.504342905941593</c:v>
                </c:pt>
                <c:pt idx="4">
                  <c:v>7.429930771199286</c:v>
                </c:pt>
                <c:pt idx="5">
                  <c:v>7.363160858378199</c:v>
                </c:pt>
              </c:numCache>
            </c:numRef>
          </c:yVal>
          <c:smooth val="0"/>
        </c:ser>
        <c:ser>
          <c:idx val="1"/>
          <c:order val="1"/>
          <c:tx>
            <c:v>reference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reference value</c:nam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7,8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Evaluation!$M$302:$M$303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Evaluation!$O$302:$O$303</c:f>
              <c:numCache>
                <c:ptCount val="2"/>
                <c:pt idx="0">
                  <c:v>7.8</c:v>
                </c:pt>
                <c:pt idx="1">
                  <c:v>7.8</c:v>
                </c:pt>
              </c:numCache>
            </c:numRef>
          </c:yVal>
          <c:smooth val="0"/>
        </c:ser>
        <c:ser>
          <c:idx val="0"/>
          <c:order val="2"/>
          <c:tx>
            <c:v>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Evaluation!$O$134:$O$139</c:f>
              <c:numCache>
                <c:ptCount val="6"/>
                <c:pt idx="0">
                  <c:v>7.76186</c:v>
                </c:pt>
                <c:pt idx="1">
                  <c:v>8.23588</c:v>
                </c:pt>
                <c:pt idx="2">
                  <c:v>8.43775</c:v>
                </c:pt>
                <c:pt idx="3">
                  <c:v>8.485085</c:v>
                </c:pt>
                <c:pt idx="4">
                  <c:v>8.477135</c:v>
                </c:pt>
                <c:pt idx="5">
                  <c:v>8.368795</c:v>
                </c:pt>
              </c:numCache>
            </c:numRef>
          </c:yVal>
          <c:smooth val="0"/>
        </c:ser>
        <c:axId val="66800411"/>
        <c:axId val="64332788"/>
      </c:scatterChart>
      <c:valAx>
        <c:axId val="6680041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332788"/>
        <c:crossesAt val="7.7"/>
        <c:crossBetween val="midCat"/>
        <c:dispUnits/>
        <c:majorUnit val="1"/>
        <c:minorUnit val="1"/>
      </c:valAx>
      <c:valAx>
        <c:axId val="64332788"/>
        <c:scaling>
          <c:orientation val="minMax"/>
          <c:max val="8.6"/>
          <c:min val="7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680041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03075"/>
          <c:y val="0"/>
          <c:w val="0.44175"/>
          <c:h val="0.1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84"/>
          <c:h val="0.98425"/>
        </c:manualLayout>
      </c:layout>
      <c:scatterChart>
        <c:scatterStyle val="lineMarker"/>
        <c:varyColors val="0"/>
        <c:ser>
          <c:idx val="2"/>
          <c:order val="0"/>
          <c:tx>
            <c:v>memory corrected values (standard, scaling, quality control)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Evaluation!$W$29:$W$37</c:f>
              <c:numCache>
                <c:ptCount val="9"/>
                <c:pt idx="0">
                  <c:v>-9.326361107603729</c:v>
                </c:pt>
                <c:pt idx="1">
                  <c:v>-9.408001099075628</c:v>
                </c:pt>
                <c:pt idx="2">
                  <c:v>-9.423468221779265</c:v>
                </c:pt>
                <c:pt idx="3">
                  <c:v>-9.565473590422648</c:v>
                </c:pt>
                <c:pt idx="4">
                  <c:v>-9.508473028498313</c:v>
                </c:pt>
                <c:pt idx="5">
                  <c:v>-9.602433253835198</c:v>
                </c:pt>
                <c:pt idx="6">
                  <c:v>-9.640664114573935</c:v>
                </c:pt>
                <c:pt idx="7">
                  <c:v>-9.45443041103782</c:v>
                </c:pt>
                <c:pt idx="8">
                  <c:v>-9.647996350277383</c:v>
                </c:pt>
              </c:numCache>
            </c:numRef>
          </c:yVal>
          <c:smooth val="0"/>
        </c:ser>
        <c:ser>
          <c:idx val="3"/>
          <c:order val="1"/>
          <c:tx>
            <c:v>WWW-j1 Soll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WWW-j</c:name>
            <c:spPr>
              <a:ln w="127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/>
                      <a:t>-9,78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Evaluation!$D$302:$D$303</c:f>
              <c:numCache>
                <c:ptCount val="2"/>
                <c:pt idx="0">
                  <c:v>0</c:v>
                </c:pt>
                <c:pt idx="1">
                  <c:v>118</c:v>
                </c:pt>
              </c:numCache>
            </c:numRef>
          </c:xVal>
          <c:yVal>
            <c:numRef>
              <c:f>Evaluation!$E$302:$E$303</c:f>
              <c:numCache>
                <c:ptCount val="2"/>
                <c:pt idx="0">
                  <c:v>-9.78</c:v>
                </c:pt>
                <c:pt idx="1">
                  <c:v>-9.78</c:v>
                </c:pt>
              </c:numCache>
            </c:numRef>
          </c:yVal>
          <c:smooth val="0"/>
        </c:ser>
        <c:ser>
          <c:idx val="1"/>
          <c:order val="2"/>
          <c:tx>
            <c:v>WWW-j1 (22-24)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Evaluation!$A$50:$A$52</c:f>
              <c:numCache>
                <c:ptCount val="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</c:numCache>
            </c:numRef>
          </c:xVal>
          <c:yVal>
            <c:numRef>
              <c:f>Evaluation!$W$50:$W$52</c:f>
              <c:numCache>
                <c:ptCount val="3"/>
                <c:pt idx="0">
                  <c:v>-9.756397683800923</c:v>
                </c:pt>
                <c:pt idx="1">
                  <c:v>-9.882924135886364</c:v>
                </c:pt>
                <c:pt idx="2">
                  <c:v>-9.872549091273035</c:v>
                </c:pt>
              </c:numCache>
            </c:numRef>
          </c:yVal>
          <c:smooth val="0"/>
        </c:ser>
        <c:ser>
          <c:idx val="6"/>
          <c:order val="3"/>
          <c:tx>
            <c:v>WWW-j1 (37-39)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Evaluation!$A$65:$A$67</c:f>
              <c:numCache>
                <c:ptCount val="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</c:numCache>
            </c:numRef>
          </c:xVal>
          <c:yVal>
            <c:numRef>
              <c:f>Evaluation!$W$65:$W$67</c:f>
              <c:numCache>
                <c:ptCount val="3"/>
                <c:pt idx="0">
                  <c:v>-9.610686356720116</c:v>
                </c:pt>
                <c:pt idx="1">
                  <c:v>-9.738685531215006</c:v>
                </c:pt>
                <c:pt idx="2">
                  <c:v>-9.85676529066206</c:v>
                </c:pt>
              </c:numCache>
            </c:numRef>
          </c:yVal>
          <c:smooth val="0"/>
        </c:ser>
        <c:ser>
          <c:idx val="7"/>
          <c:order val="4"/>
          <c:tx>
            <c:v>WWW-j1 (46-51)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Evaluation!$A$74:$A$79</c:f>
              <c:numCache>
                <c:ptCount val="6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</c:numCache>
            </c:numRef>
          </c:xVal>
          <c:yVal>
            <c:numRef>
              <c:f>Evaluation!$W$74:$W$79</c:f>
              <c:numCache>
                <c:ptCount val="6"/>
                <c:pt idx="0">
                  <c:v>-9.89939944662582</c:v>
                </c:pt>
                <c:pt idx="1">
                  <c:v>-10.067354759096329</c:v>
                </c:pt>
                <c:pt idx="2">
                  <c:v>-9.79499439741157</c:v>
                </c:pt>
                <c:pt idx="3">
                  <c:v>-9.84691251905425</c:v>
                </c:pt>
                <c:pt idx="4">
                  <c:v>-9.84606018450299</c:v>
                </c:pt>
                <c:pt idx="5">
                  <c:v>-9.809414519228186</c:v>
                </c:pt>
              </c:numCache>
            </c:numRef>
          </c:yVal>
          <c:smooth val="0"/>
        </c:ser>
        <c:ser>
          <c:idx val="8"/>
          <c:order val="5"/>
          <c:tx>
            <c:v>WWW-j1 (58-63)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Evaluation!$A$86:$A$91</c:f>
              <c:numCache>
                <c:ptCount val="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</c:numCache>
            </c:numRef>
          </c:xVal>
          <c:yVal>
            <c:numRef>
              <c:f>Evaluation!$W$86:$W$91</c:f>
              <c:numCache>
                <c:ptCount val="6"/>
                <c:pt idx="0">
                  <c:v>-9.855842854329122</c:v>
                </c:pt>
                <c:pt idx="1">
                  <c:v>-9.759499968207065</c:v>
                </c:pt>
                <c:pt idx="2">
                  <c:v>-10.108295577910546</c:v>
                </c:pt>
                <c:pt idx="3">
                  <c:v>-9.945357859393233</c:v>
                </c:pt>
                <c:pt idx="4">
                  <c:v>-9.914970736528034</c:v>
                </c:pt>
                <c:pt idx="5">
                  <c:v>-9.757516192209591</c:v>
                </c:pt>
              </c:numCache>
            </c:numRef>
          </c:yVal>
          <c:smooth val="0"/>
        </c:ser>
        <c:ser>
          <c:idx val="9"/>
          <c:order val="6"/>
          <c:tx>
            <c:v>WWW-j1 (76-78)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Evaluation!$A$104:$A$106</c:f>
              <c:numCache>
                <c:ptCount val="3"/>
                <c:pt idx="0">
                  <c:v>76</c:v>
                </c:pt>
                <c:pt idx="1">
                  <c:v>77</c:v>
                </c:pt>
                <c:pt idx="2">
                  <c:v>78</c:v>
                </c:pt>
              </c:numCache>
            </c:numRef>
          </c:xVal>
          <c:yVal>
            <c:numRef>
              <c:f>Evaluation!$W$104:$W$106</c:f>
              <c:numCache>
                <c:ptCount val="3"/>
                <c:pt idx="0">
                  <c:v>-9.670370824382545</c:v>
                </c:pt>
                <c:pt idx="1">
                  <c:v>-9.809318129256367</c:v>
                </c:pt>
                <c:pt idx="2">
                  <c:v>-9.899558873569374</c:v>
                </c:pt>
              </c:numCache>
            </c:numRef>
          </c:yVal>
          <c:smooth val="0"/>
        </c:ser>
        <c:ser>
          <c:idx val="10"/>
          <c:order val="7"/>
          <c:tx>
            <c:v>WWW-j1 (91-93)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Evaluation!$A$119:$A$121</c:f>
              <c:numCache>
                <c:ptCount val="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</c:numCache>
            </c:numRef>
          </c:xVal>
          <c:yVal>
            <c:numRef>
              <c:f>Evaluation!$W$119:$W$121</c:f>
              <c:numCache>
                <c:ptCount val="3"/>
                <c:pt idx="0">
                  <c:v>-9.5725530279007</c:v>
                </c:pt>
                <c:pt idx="1">
                  <c:v>-9.401609319402697</c:v>
                </c:pt>
                <c:pt idx="2">
                  <c:v>-9.669811897169</c:v>
                </c:pt>
              </c:numCache>
            </c:numRef>
          </c:yVal>
          <c:smooth val="0"/>
        </c:ser>
        <c:ser>
          <c:idx val="11"/>
          <c:order val="8"/>
          <c:tx>
            <c:v>WWW-j1 (100-105)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Evaluation!$A$128:$A$133</c:f>
              <c:numCache>
                <c:ptCount val="6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</c:numCache>
            </c:numRef>
          </c:xVal>
          <c:yVal>
            <c:numRef>
              <c:f>Evaluation!$W$128:$W$133</c:f>
              <c:numCache>
                <c:ptCount val="6"/>
                <c:pt idx="0">
                  <c:v>-9.52923819411655</c:v>
                </c:pt>
                <c:pt idx="1">
                  <c:v>-9.724896002756417</c:v>
                </c:pt>
                <c:pt idx="2">
                  <c:v>-9.516645143812577</c:v>
                </c:pt>
                <c:pt idx="3">
                  <c:v>-9.806837586295984</c:v>
                </c:pt>
                <c:pt idx="4">
                  <c:v>-9.74480184902974</c:v>
                </c:pt>
                <c:pt idx="5">
                  <c:v>-9.516424404579999</c:v>
                </c:pt>
              </c:numCache>
            </c:numRef>
          </c:yVal>
          <c:smooth val="0"/>
        </c:ser>
        <c:ser>
          <c:idx val="12"/>
          <c:order val="9"/>
          <c:tx>
            <c:v>WWW-j1 (112-117)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Evaluation!$A$140:$A$145</c:f>
              <c:numCache>
                <c:ptCount val="6"/>
                <c:pt idx="0">
                  <c:v>112</c:v>
                </c:pt>
                <c:pt idx="1">
                  <c:v>113</c:v>
                </c:pt>
                <c:pt idx="2">
                  <c:v>114</c:v>
                </c:pt>
                <c:pt idx="3">
                  <c:v>115</c:v>
                </c:pt>
                <c:pt idx="4">
                  <c:v>116</c:v>
                </c:pt>
                <c:pt idx="5">
                  <c:v>117</c:v>
                </c:pt>
              </c:numCache>
            </c:numRef>
          </c:xVal>
          <c:yVal>
            <c:numRef>
              <c:f>Evaluation!$W$140:$W$145</c:f>
              <c:numCache>
                <c:ptCount val="6"/>
                <c:pt idx="0">
                  <c:v>-9.91157703793861</c:v>
                </c:pt>
                <c:pt idx="1">
                  <c:v>-9.767254279239186</c:v>
                </c:pt>
                <c:pt idx="2">
                  <c:v>-9.63800933775589</c:v>
                </c:pt>
                <c:pt idx="3">
                  <c:v>-10.060128082833195</c:v>
                </c:pt>
                <c:pt idx="4">
                  <c:v>-10.168485245870723</c:v>
                </c:pt>
                <c:pt idx="5">
                  <c:v>-9.795812379506208</c:v>
                </c:pt>
              </c:numCache>
            </c:numRef>
          </c:yVal>
          <c:smooth val="0"/>
        </c:ser>
        <c:ser>
          <c:idx val="0"/>
          <c:order val="10"/>
          <c:tx>
            <c:v>not corrected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Evaluation!$A$29:$A$145</c:f>
              <c:numCache>
                <c:ptCount val="1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</c:numCache>
            </c:numRef>
          </c:xVal>
          <c:yVal>
            <c:numRef>
              <c:f>Evaluation!$O$29:$O$145</c:f>
              <c:numCache>
                <c:ptCount val="117"/>
                <c:pt idx="0">
                  <c:v>-8.74</c:v>
                </c:pt>
                <c:pt idx="1">
                  <c:v>-8.81297</c:v>
                </c:pt>
                <c:pt idx="2">
                  <c:v>-8.824610000000002</c:v>
                </c:pt>
                <c:pt idx="3">
                  <c:v>-8.955885</c:v>
                </c:pt>
                <c:pt idx="4">
                  <c:v>-8.900085</c:v>
                </c:pt>
                <c:pt idx="5">
                  <c:v>-8.98412</c:v>
                </c:pt>
                <c:pt idx="6">
                  <c:v>-9.017885000000001</c:v>
                </c:pt>
                <c:pt idx="7">
                  <c:v>-8.836345</c:v>
                </c:pt>
                <c:pt idx="8">
                  <c:v>-9.01156</c:v>
                </c:pt>
                <c:pt idx="9">
                  <c:v>-4.550895000000001</c:v>
                </c:pt>
                <c:pt idx="10">
                  <c:v>-4.35876</c:v>
                </c:pt>
                <c:pt idx="11">
                  <c:v>-4.3541799999999995</c:v>
                </c:pt>
                <c:pt idx="12">
                  <c:v>-4.3362</c:v>
                </c:pt>
                <c:pt idx="13">
                  <c:v>-4.299155000000001</c:v>
                </c:pt>
                <c:pt idx="14">
                  <c:v>-4.250675</c:v>
                </c:pt>
                <c:pt idx="15">
                  <c:v>-4.32022</c:v>
                </c:pt>
                <c:pt idx="16">
                  <c:v>-4.416915</c:v>
                </c:pt>
                <c:pt idx="17">
                  <c:v>-4.3666599999999995</c:v>
                </c:pt>
                <c:pt idx="18">
                  <c:v>-4.24098</c:v>
                </c:pt>
                <c:pt idx="19">
                  <c:v>-4.378380000000001</c:v>
                </c:pt>
                <c:pt idx="20">
                  <c:v>-4.3692</c:v>
                </c:pt>
                <c:pt idx="21">
                  <c:v>-8.855825</c:v>
                </c:pt>
                <c:pt idx="22">
                  <c:v>-9.092</c:v>
                </c:pt>
                <c:pt idx="23">
                  <c:v>-9.101065</c:v>
                </c:pt>
                <c:pt idx="24">
                  <c:v>24.73103</c:v>
                </c:pt>
                <c:pt idx="25">
                  <c:v>25.61702</c:v>
                </c:pt>
                <c:pt idx="26">
                  <c:v>25.880975</c:v>
                </c:pt>
                <c:pt idx="27">
                  <c:v>25.91919</c:v>
                </c:pt>
                <c:pt idx="28">
                  <c:v>26.05135</c:v>
                </c:pt>
                <c:pt idx="29">
                  <c:v>26.055375</c:v>
                </c:pt>
                <c:pt idx="30">
                  <c:v>26.112425</c:v>
                </c:pt>
                <c:pt idx="31">
                  <c:v>26.32497</c:v>
                </c:pt>
                <c:pt idx="32">
                  <c:v>26.20756</c:v>
                </c:pt>
                <c:pt idx="33">
                  <c:v>26.256645</c:v>
                </c:pt>
                <c:pt idx="34">
                  <c:v>26.4685</c:v>
                </c:pt>
                <c:pt idx="35">
                  <c:v>26.245504999999998</c:v>
                </c:pt>
                <c:pt idx="36">
                  <c:v>-7.331945</c:v>
                </c:pt>
                <c:pt idx="37">
                  <c:v>-8.34401</c:v>
                </c:pt>
                <c:pt idx="38">
                  <c:v>-8.6031</c:v>
                </c:pt>
                <c:pt idx="39">
                  <c:v>-22.709705</c:v>
                </c:pt>
                <c:pt idx="40">
                  <c:v>-23.251325</c:v>
                </c:pt>
                <c:pt idx="41">
                  <c:v>-23.215935</c:v>
                </c:pt>
                <c:pt idx="42">
                  <c:v>-23.32543</c:v>
                </c:pt>
                <c:pt idx="43">
                  <c:v>-23.36965</c:v>
                </c:pt>
                <c:pt idx="44">
                  <c:v>-23.52789</c:v>
                </c:pt>
                <c:pt idx="45">
                  <c:v>-9.602219999999999</c:v>
                </c:pt>
                <c:pt idx="46">
                  <c:v>-9.430665</c:v>
                </c:pt>
                <c:pt idx="47">
                  <c:v>-9.14977</c:v>
                </c:pt>
                <c:pt idx="48">
                  <c:v>-9.139149999999999</c:v>
                </c:pt>
                <c:pt idx="49">
                  <c:v>-9.084340000000001</c:v>
                </c:pt>
                <c:pt idx="50">
                  <c:v>-9.08663</c:v>
                </c:pt>
                <c:pt idx="51">
                  <c:v>7.49193</c:v>
                </c:pt>
                <c:pt idx="52">
                  <c:v>7.846819999999999</c:v>
                </c:pt>
                <c:pt idx="53">
                  <c:v>8.029235</c:v>
                </c:pt>
                <c:pt idx="54">
                  <c:v>8.26448</c:v>
                </c:pt>
                <c:pt idx="55">
                  <c:v>8.235715</c:v>
                </c:pt>
                <c:pt idx="56">
                  <c:v>8.143365</c:v>
                </c:pt>
                <c:pt idx="57">
                  <c:v>-8.33145</c:v>
                </c:pt>
                <c:pt idx="58">
                  <c:v>-8.624889999999999</c:v>
                </c:pt>
                <c:pt idx="59">
                  <c:v>-8.975955</c:v>
                </c:pt>
                <c:pt idx="60">
                  <c:v>-8.88165</c:v>
                </c:pt>
                <c:pt idx="61">
                  <c:v>-8.901304999999999</c:v>
                </c:pt>
                <c:pt idx="62">
                  <c:v>-8.69501</c:v>
                </c:pt>
                <c:pt idx="63">
                  <c:v>54.624224999999996</c:v>
                </c:pt>
                <c:pt idx="64">
                  <c:v>55.793455</c:v>
                </c:pt>
                <c:pt idx="65">
                  <c:v>56.576229999999995</c:v>
                </c:pt>
                <c:pt idx="66">
                  <c:v>56.690445</c:v>
                </c:pt>
                <c:pt idx="67">
                  <c:v>56.795135</c:v>
                </c:pt>
                <c:pt idx="68">
                  <c:v>56.8285</c:v>
                </c:pt>
                <c:pt idx="69">
                  <c:v>57.215625</c:v>
                </c:pt>
                <c:pt idx="70">
                  <c:v>57.050915</c:v>
                </c:pt>
                <c:pt idx="71">
                  <c:v>57.13603</c:v>
                </c:pt>
                <c:pt idx="72">
                  <c:v>57.13015</c:v>
                </c:pt>
                <c:pt idx="73">
                  <c:v>57.20019</c:v>
                </c:pt>
                <c:pt idx="74">
                  <c:v>57.225195</c:v>
                </c:pt>
                <c:pt idx="75">
                  <c:v>-5.86576</c:v>
                </c:pt>
                <c:pt idx="76">
                  <c:v>-7.67642</c:v>
                </c:pt>
                <c:pt idx="77">
                  <c:v>-8.03858</c:v>
                </c:pt>
                <c:pt idx="78">
                  <c:v>94.295845</c:v>
                </c:pt>
                <c:pt idx="79">
                  <c:v>96.787405</c:v>
                </c:pt>
                <c:pt idx="80">
                  <c:v>97.3677</c:v>
                </c:pt>
                <c:pt idx="81">
                  <c:v>97.645975</c:v>
                </c:pt>
                <c:pt idx="82">
                  <c:v>97.86681</c:v>
                </c:pt>
                <c:pt idx="83">
                  <c:v>98.18767</c:v>
                </c:pt>
                <c:pt idx="84">
                  <c:v>98.21769499999999</c:v>
                </c:pt>
                <c:pt idx="85">
                  <c:v>98.2581</c:v>
                </c:pt>
                <c:pt idx="86">
                  <c:v>98.448055</c:v>
                </c:pt>
                <c:pt idx="87">
                  <c:v>98.306505</c:v>
                </c:pt>
                <c:pt idx="88">
                  <c:v>98.39936</c:v>
                </c:pt>
                <c:pt idx="89">
                  <c:v>98.61709</c:v>
                </c:pt>
                <c:pt idx="90">
                  <c:v>-3.9274400000000003</c:v>
                </c:pt>
                <c:pt idx="91">
                  <c:v>-6.494245</c:v>
                </c:pt>
                <c:pt idx="92">
                  <c:v>-7.19187</c:v>
                </c:pt>
                <c:pt idx="93">
                  <c:v>-21.71837</c:v>
                </c:pt>
                <c:pt idx="94">
                  <c:v>-22.292945</c:v>
                </c:pt>
                <c:pt idx="95">
                  <c:v>-22.553895</c:v>
                </c:pt>
                <c:pt idx="96">
                  <c:v>-22.803720000000002</c:v>
                </c:pt>
                <c:pt idx="97">
                  <c:v>-23.005645</c:v>
                </c:pt>
                <c:pt idx="98">
                  <c:v>-23.004745</c:v>
                </c:pt>
                <c:pt idx="99">
                  <c:v>-8.94444</c:v>
                </c:pt>
                <c:pt idx="100">
                  <c:v>-8.797805</c:v>
                </c:pt>
                <c:pt idx="101">
                  <c:v>-8.58006</c:v>
                </c:pt>
                <c:pt idx="102">
                  <c:v>-8.79893</c:v>
                </c:pt>
                <c:pt idx="103">
                  <c:v>-8.693824999999999</c:v>
                </c:pt>
                <c:pt idx="104">
                  <c:v>-8.51338</c:v>
                </c:pt>
                <c:pt idx="105">
                  <c:v>7.76186</c:v>
                </c:pt>
                <c:pt idx="106">
                  <c:v>8.23588</c:v>
                </c:pt>
                <c:pt idx="107">
                  <c:v>8.43775</c:v>
                </c:pt>
                <c:pt idx="108">
                  <c:v>8.485085</c:v>
                </c:pt>
                <c:pt idx="109">
                  <c:v>8.477135</c:v>
                </c:pt>
                <c:pt idx="110">
                  <c:v>8.368795</c:v>
                </c:pt>
                <c:pt idx="111">
                  <c:v>-8.098090000000001</c:v>
                </c:pt>
                <c:pt idx="112">
                  <c:v>-8.346129999999999</c:v>
                </c:pt>
                <c:pt idx="113">
                  <c:v>-8.23865</c:v>
                </c:pt>
                <c:pt idx="114">
                  <c:v>-8.691675</c:v>
                </c:pt>
                <c:pt idx="115">
                  <c:v>-8.8571</c:v>
                </c:pt>
                <c:pt idx="116">
                  <c:v>-8.449685</c:v>
                </c:pt>
              </c:numCache>
            </c:numRef>
          </c:yVal>
          <c:smooth val="0"/>
        </c:ser>
        <c:axId val="42124181"/>
        <c:axId val="43573310"/>
      </c:scatterChart>
      <c:valAx>
        <c:axId val="42124181"/>
        <c:scaling>
          <c:orientation val="minMax"/>
          <c:max val="1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[number of injections] (~5min / injection)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73310"/>
        <c:crossesAt val="-30"/>
        <c:crossBetween val="midCat"/>
        <c:dispUnits/>
      </c:valAx>
      <c:valAx>
        <c:axId val="43573310"/>
        <c:scaling>
          <c:orientation val="minMax"/>
          <c:max val="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δ18O [‰ vs-VSMOW]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124181"/>
        <c:crosses val="autoZero"/>
        <c:crossBetween val="midCat"/>
        <c:dispUnits/>
        <c:majorUnit val="5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1"/>
        <c:delete val="1"/>
      </c:legendEntry>
      <c:layout>
        <c:manualLayout>
          <c:xMode val="edge"/>
          <c:yMode val="edge"/>
          <c:x val="0.06325"/>
          <c:y val="0.021"/>
          <c:w val="0.28425"/>
          <c:h val="0.13925"/>
        </c:manualLayout>
      </c:layout>
      <c:overlay val="0"/>
      <c:txPr>
        <a:bodyPr vert="horz" rot="0"/>
        <a:lstStyle/>
        <a:p>
          <a:pPr>
            <a:defRPr lang="en-US" cap="none" sz="1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'CO - linearity'!$B$20:$B$29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'CO - linearity'!$C$20:$C$29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216311"/>
        <c:axId val="10946800"/>
      </c:scatterChart>
      <c:val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46800"/>
        <c:crosses val="autoZero"/>
        <c:crossBetween val="midCat"/>
        <c:dispUnits/>
      </c:valAx>
      <c:valAx>
        <c:axId val="10946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63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'CO - linearity'!$B$37:$B$46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'CO - linearity'!$C$37:$C$46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1412337"/>
        <c:axId val="14275578"/>
      </c:scatterChart>
      <c:val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75578"/>
        <c:crosses val="autoZero"/>
        <c:crossBetween val="midCat"/>
        <c:dispUnits/>
      </c:valAx>
      <c:valAx>
        <c:axId val="14275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12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5"/>
          <c:h val="0.94425"/>
        </c:manualLayout>
      </c:layout>
      <c:scatterChart>
        <c:scatterStyle val="lineMarker"/>
        <c:varyColors val="0"/>
        <c:ser>
          <c:idx val="0"/>
          <c:order val="0"/>
          <c:tx>
            <c:v>Sample 13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Evaluation!$W$107:$W$109</c:f>
              <c:numCache/>
            </c:numRef>
          </c:yVal>
          <c:smooth val="0"/>
        </c:ser>
        <c:ser>
          <c:idx val="2"/>
          <c:order val="1"/>
          <c:tx>
            <c:v>Sample 14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Evaluation!$W$110:$W$112</c:f>
              <c:numCache/>
            </c:numRef>
          </c:yVal>
          <c:smooth val="0"/>
        </c:ser>
        <c:ser>
          <c:idx val="4"/>
          <c:order val="2"/>
          <c:tx>
            <c:v>Sample 15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Evaluation!$W$113:$W$115</c:f>
              <c:numCache/>
            </c:numRef>
          </c:yVal>
          <c:smooth val="0"/>
        </c:ser>
        <c:ser>
          <c:idx val="6"/>
          <c:order val="3"/>
          <c:tx>
            <c:v>Sample 16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Evaluation!$W$116:$W$118</c:f>
              <c:numCache/>
            </c:numRef>
          </c:yVal>
          <c:smooth val="0"/>
        </c:ser>
        <c:ser>
          <c:idx val="1"/>
          <c:order val="4"/>
          <c:tx>
            <c:v>Samples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Evaluation!$O$107:$O$109</c:f>
              <c:numCache/>
            </c:numRef>
          </c:yVal>
          <c:smooth val="0"/>
        </c:ser>
        <c:ser>
          <c:idx val="3"/>
          <c:order val="5"/>
          <c:tx>
            <c:v>Sample 14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Evaluation!$O$110:$O$112</c:f>
              <c:numCache/>
            </c:numRef>
          </c:yVal>
          <c:smooth val="0"/>
        </c:ser>
        <c:ser>
          <c:idx val="5"/>
          <c:order val="6"/>
          <c:tx>
            <c:v>Sample 15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Evaluation!$O$113:$O$115</c:f>
              <c:numCache/>
            </c:numRef>
          </c:yVal>
          <c:smooth val="0"/>
        </c:ser>
        <c:ser>
          <c:idx val="7"/>
          <c:order val="7"/>
          <c:tx>
            <c:v>Sample 16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Evaluation!$O$116:$O$118</c:f>
              <c:numCache/>
            </c:numRef>
          </c:yVal>
          <c:smooth val="0"/>
        </c:ser>
        <c:axId val="61371339"/>
        <c:axId val="15471140"/>
      </c:scatterChart>
      <c:valAx>
        <c:axId val="61371339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471140"/>
        <c:crosses val="autoZero"/>
        <c:crossBetween val="midCat"/>
        <c:dispUnits/>
        <c:majorUnit val="1"/>
        <c:minorUnit val="1"/>
      </c:valAx>
      <c:valAx>
        <c:axId val="15471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137133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0625"/>
          <c:y val="0"/>
          <c:w val="0.372"/>
          <c:h val="0.1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97525"/>
          <c:h val="0.96025"/>
        </c:manualLayout>
      </c:layout>
      <c:scatterChart>
        <c:scatterStyle val="lineMarker"/>
        <c:varyColors val="0"/>
        <c:ser>
          <c:idx val="2"/>
          <c:order val="0"/>
          <c:tx>
            <c:v>memory corrected values (standard, scaling, quality control)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Evaluation!$W$29:$W$37</c:f>
              <c:numCache>
                <c:ptCount val="9"/>
                <c:pt idx="0">
                  <c:v>-9.336192473110597</c:v>
                </c:pt>
                <c:pt idx="1">
                  <c:v>-9.418007270649571</c:v>
                </c:pt>
                <c:pt idx="2">
                  <c:v>-9.432930274515082</c:v>
                </c:pt>
                <c:pt idx="3">
                  <c:v>-9.57537299782388</c:v>
                </c:pt>
                <c:pt idx="4">
                  <c:v>-9.517137105821469</c:v>
                </c:pt>
                <c:pt idx="5">
                  <c:v>-9.611587553810324</c:v>
                </c:pt>
                <c:pt idx="6">
                  <c:v>-9.649341838786219</c:v>
                </c:pt>
                <c:pt idx="7">
                  <c:v>-9.461633300690238</c:v>
                </c:pt>
                <c:pt idx="8">
                  <c:v>-9.656873539771512</c:v>
                </c:pt>
              </c:numCache>
            </c:numRef>
          </c:yVal>
          <c:smooth val="0"/>
        </c:ser>
        <c:ser>
          <c:idx val="3"/>
          <c:order val="1"/>
          <c:tx>
            <c:v>WWW-j1 Soll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WWW-j</c:name>
            <c:spPr>
              <a:ln w="127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-9,78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Evaluation!$D$302:$D$303</c:f>
              <c:numCache>
                <c:ptCount val="2"/>
                <c:pt idx="0">
                  <c:v>0</c:v>
                </c:pt>
                <c:pt idx="1">
                  <c:v>118</c:v>
                </c:pt>
              </c:numCache>
            </c:numRef>
          </c:xVal>
          <c:yVal>
            <c:numRef>
              <c:f>Evaluation!$E$302:$E$303</c:f>
              <c:numCache>
                <c:ptCount val="2"/>
                <c:pt idx="0">
                  <c:v>-9.78</c:v>
                </c:pt>
                <c:pt idx="1">
                  <c:v>-9.78</c:v>
                </c:pt>
              </c:numCache>
            </c:numRef>
          </c:yVal>
          <c:smooth val="0"/>
        </c:ser>
        <c:ser>
          <c:idx val="4"/>
          <c:order val="2"/>
          <c:tx>
            <c:v>BGP-j1 Soll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trendline>
            <c:name>reference (standard, scaling, quality control)</c:name>
            <c:spPr>
              <a:ln w="127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-24,46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Evaluation!$G$302:$G$303</c:f>
              <c:numCache>
                <c:ptCount val="2"/>
                <c:pt idx="0">
                  <c:v>0</c:v>
                </c:pt>
                <c:pt idx="1">
                  <c:v>118</c:v>
                </c:pt>
              </c:numCache>
            </c:numRef>
          </c:xVal>
          <c:yVal>
            <c:numRef>
              <c:f>Evaluation!$H$302:$H$303</c:f>
              <c:numCache>
                <c:ptCount val="2"/>
                <c:pt idx="0">
                  <c:v>-24.46</c:v>
                </c:pt>
                <c:pt idx="1">
                  <c:v>-24.46</c:v>
                </c:pt>
              </c:numCache>
            </c:numRef>
          </c:yVal>
          <c:smooth val="0"/>
        </c:ser>
        <c:ser>
          <c:idx val="5"/>
          <c:order val="3"/>
          <c:tx>
            <c:v>RWB-j1 Soll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RWB-j1</c:name>
            <c:spPr>
              <a:ln w="127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7,8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Evaluation!$J$302:$J$303</c:f>
              <c:numCache>
                <c:ptCount val="2"/>
                <c:pt idx="0">
                  <c:v>0</c:v>
                </c:pt>
                <c:pt idx="1">
                  <c:v>118</c:v>
                </c:pt>
              </c:numCache>
            </c:numRef>
          </c:xVal>
          <c:yVal>
            <c:numRef>
              <c:f>Evaluation!$K$302:$K$303</c:f>
              <c:numCache>
                <c:ptCount val="2"/>
                <c:pt idx="0">
                  <c:v>7.8</c:v>
                </c:pt>
                <c:pt idx="1">
                  <c:v>7.8</c:v>
                </c:pt>
              </c:numCache>
            </c:numRef>
          </c:yVal>
          <c:smooth val="0"/>
        </c:ser>
        <c:ser>
          <c:idx val="1"/>
          <c:order val="4"/>
          <c:tx>
            <c:v>WWW-j1 (22-24)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Evaluation!$A$50:$A$52</c:f>
              <c:numCache>
                <c:ptCount val="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</c:numCache>
            </c:numRef>
          </c:xVal>
          <c:yVal>
            <c:numRef>
              <c:f>Evaluation!$W$50:$W$52</c:f>
              <c:numCache>
                <c:ptCount val="3"/>
                <c:pt idx="0">
                  <c:v>-9.78677618861225</c:v>
                </c:pt>
                <c:pt idx="1">
                  <c:v>-9.891659867506695</c:v>
                </c:pt>
                <c:pt idx="2">
                  <c:v>-9.879203656632935</c:v>
                </c:pt>
              </c:numCache>
            </c:numRef>
          </c:yVal>
          <c:smooth val="0"/>
        </c:ser>
        <c:ser>
          <c:idx val="6"/>
          <c:order val="5"/>
          <c:tx>
            <c:v>WWW-j1 (37-39)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Evaluation!$A$65:$A$67</c:f>
              <c:numCache>
                <c:ptCount val="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</c:numCache>
            </c:numRef>
          </c:xVal>
          <c:yVal>
            <c:numRef>
              <c:f>Evaluation!$W$65:$W$67</c:f>
              <c:numCache>
                <c:ptCount val="3"/>
                <c:pt idx="0">
                  <c:v>-9.803056961586726</c:v>
                </c:pt>
                <c:pt idx="1">
                  <c:v>-9.766554416891706</c:v>
                </c:pt>
                <c:pt idx="2">
                  <c:v>-9.875880606881271</c:v>
                </c:pt>
              </c:numCache>
            </c:numRef>
          </c:yVal>
          <c:smooth val="0"/>
        </c:ser>
        <c:ser>
          <c:idx val="7"/>
          <c:order val="6"/>
          <c:tx>
            <c:v>WWW-j1 (46-51)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Evaluation!$A$74:$A$79</c:f>
              <c:numCache>
                <c:ptCount val="6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</c:numCache>
            </c:numRef>
          </c:xVal>
          <c:yVal>
            <c:numRef>
              <c:f>Evaluation!$W$74:$W$79</c:f>
              <c:numCache>
                <c:ptCount val="6"/>
                <c:pt idx="0">
                  <c:v>-9.82257141083359</c:v>
                </c:pt>
                <c:pt idx="1">
                  <c:v>-10.058101317471765</c:v>
                </c:pt>
                <c:pt idx="2">
                  <c:v>-9.785190863362192</c:v>
                </c:pt>
                <c:pt idx="3">
                  <c:v>-9.840095755434987</c:v>
                </c:pt>
                <c:pt idx="4">
                  <c:v>-9.840646334919041</c:v>
                </c:pt>
                <c:pt idx="5">
                  <c:v>-9.802333148447083</c:v>
                </c:pt>
              </c:numCache>
            </c:numRef>
          </c:yVal>
          <c:smooth val="0"/>
        </c:ser>
        <c:ser>
          <c:idx val="8"/>
          <c:order val="7"/>
          <c:tx>
            <c:v>WWW-j1 (58-63)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Evaluation!$A$86:$A$91</c:f>
              <c:numCache>
                <c:ptCount val="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</c:numCache>
            </c:numRef>
          </c:xVal>
          <c:yVal>
            <c:numRef>
              <c:f>Evaluation!$W$86:$W$91</c:f>
              <c:numCache>
                <c:ptCount val="6"/>
                <c:pt idx="0">
                  <c:v>-9.941936458528396</c:v>
                </c:pt>
                <c:pt idx="1">
                  <c:v>-9.765492861676279</c:v>
                </c:pt>
                <c:pt idx="2">
                  <c:v>-10.113981874644129</c:v>
                </c:pt>
                <c:pt idx="3">
                  <c:v>-9.946248691331002</c:v>
                </c:pt>
                <c:pt idx="4">
                  <c:v>-9.91400648703193</c:v>
                </c:pt>
                <c:pt idx="5">
                  <c:v>-9.757038202444747</c:v>
                </c:pt>
              </c:numCache>
            </c:numRef>
          </c:yVal>
          <c:smooth val="0"/>
        </c:ser>
        <c:ser>
          <c:idx val="9"/>
          <c:order val="8"/>
          <c:tx>
            <c:v>WWW-j1 (76-78)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Evaluation!$A$104:$A$106</c:f>
              <c:numCache>
                <c:ptCount val="3"/>
                <c:pt idx="0">
                  <c:v>76</c:v>
                </c:pt>
                <c:pt idx="1">
                  <c:v>77</c:v>
                </c:pt>
                <c:pt idx="2">
                  <c:v>78</c:v>
                </c:pt>
              </c:numCache>
            </c:numRef>
          </c:xVal>
          <c:yVal>
            <c:numRef>
              <c:f>Evaluation!$W$104:$W$106</c:f>
              <c:numCache>
                <c:ptCount val="3"/>
                <c:pt idx="0">
                  <c:v>-10.021390828356441</c:v>
                </c:pt>
                <c:pt idx="1">
                  <c:v>-9.85087332379011</c:v>
                </c:pt>
                <c:pt idx="2">
                  <c:v>-9.924661975287064</c:v>
                </c:pt>
              </c:numCache>
            </c:numRef>
          </c:yVal>
          <c:smooth val="0"/>
        </c:ser>
        <c:ser>
          <c:idx val="10"/>
          <c:order val="9"/>
          <c:tx>
            <c:v>WWW-j1 (91-93)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Evaluation!$A$119:$A$121</c:f>
              <c:numCache>
                <c:ptCount val="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</c:numCache>
            </c:numRef>
          </c:xVal>
          <c:yVal>
            <c:numRef>
              <c:f>Evaluation!$W$119:$W$121</c:f>
              <c:numCache>
                <c:ptCount val="3"/>
                <c:pt idx="0">
                  <c:v>-10.144547707029318</c:v>
                </c:pt>
                <c:pt idx="1">
                  <c:v>-9.468621784297621</c:v>
                </c:pt>
                <c:pt idx="2">
                  <c:v>-9.712775195108174</c:v>
                </c:pt>
              </c:numCache>
            </c:numRef>
          </c:yVal>
          <c:smooth val="0"/>
        </c:ser>
        <c:ser>
          <c:idx val="11"/>
          <c:order val="10"/>
          <c:tx>
            <c:v>WWW-j1 (100-105)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Evaluation!$A$128:$A$133</c:f>
              <c:numCache>
                <c:ptCount val="6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</c:numCache>
            </c:numRef>
          </c:xVal>
          <c:yVal>
            <c:numRef>
              <c:f>Evaluation!$W$128:$W$133</c:f>
              <c:numCache>
                <c:ptCount val="6"/>
                <c:pt idx="0">
                  <c:v>-9.438880312614486</c:v>
                </c:pt>
                <c:pt idx="1">
                  <c:v>-9.70285746521835</c:v>
                </c:pt>
                <c:pt idx="2">
                  <c:v>-9.494243774740797</c:v>
                </c:pt>
                <c:pt idx="3">
                  <c:v>-9.788411923493964</c:v>
                </c:pt>
                <c:pt idx="4">
                  <c:v>-9.726248570177003</c:v>
                </c:pt>
                <c:pt idx="5">
                  <c:v>-9.495341283200489</c:v>
                </c:pt>
              </c:numCache>
            </c:numRef>
          </c:yVal>
          <c:smooth val="0"/>
        </c:ser>
        <c:ser>
          <c:idx val="12"/>
          <c:order val="11"/>
          <c:tx>
            <c:v>WWW-j1 (112-117)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Evaluation!$A$140:$A$145</c:f>
              <c:numCache>
                <c:ptCount val="6"/>
                <c:pt idx="0">
                  <c:v>112</c:v>
                </c:pt>
                <c:pt idx="1">
                  <c:v>113</c:v>
                </c:pt>
                <c:pt idx="2">
                  <c:v>114</c:v>
                </c:pt>
                <c:pt idx="3">
                  <c:v>115</c:v>
                </c:pt>
                <c:pt idx="4">
                  <c:v>116</c:v>
                </c:pt>
                <c:pt idx="5">
                  <c:v>117</c:v>
                </c:pt>
              </c:numCache>
            </c:numRef>
          </c:xVal>
          <c:yVal>
            <c:numRef>
              <c:f>Evaluation!$W$140:$W$145</c:f>
              <c:numCache>
                <c:ptCount val="6"/>
                <c:pt idx="0">
                  <c:v>-9.9846896047014</c:v>
                </c:pt>
                <c:pt idx="1">
                  <c:v>-9.760020640373808</c:v>
                </c:pt>
                <c:pt idx="2">
                  <c:v>-9.628095566968685</c:v>
                </c:pt>
                <c:pt idx="3">
                  <c:v>-10.050854552646133</c:v>
                </c:pt>
                <c:pt idx="4">
                  <c:v>-10.155473629302943</c:v>
                </c:pt>
                <c:pt idx="5">
                  <c:v>-9.781372205807026</c:v>
                </c:pt>
              </c:numCache>
            </c:numRef>
          </c:yVal>
          <c:smooth val="0"/>
        </c:ser>
        <c:ser>
          <c:idx val="13"/>
          <c:order val="12"/>
          <c:tx>
            <c:v>BGP-j1 (40-45)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Evaluation!$A$68:$A$73</c:f>
              <c:numCache>
                <c:ptCount val="6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</c:numCache>
            </c:numRef>
          </c:xVal>
          <c:yVal>
            <c:numRef>
              <c:f>Evaluation!$W$68:$W$73</c:f>
              <c:numCache>
                <c:ptCount val="6"/>
                <c:pt idx="0">
                  <c:v>-24.571126588532746</c:v>
                </c:pt>
                <c:pt idx="1">
                  <c:v>-24.554473642039554</c:v>
                </c:pt>
                <c:pt idx="2">
                  <c:v>-24.55979656043289</c:v>
                </c:pt>
                <c:pt idx="3">
                  <c:v>-24.516408456071048</c:v>
                </c:pt>
                <c:pt idx="4">
                  <c:v>-24.402096493463706</c:v>
                </c:pt>
                <c:pt idx="5">
                  <c:v>-24.51403361346646</c:v>
                </c:pt>
              </c:numCache>
            </c:numRef>
          </c:yVal>
          <c:smooth val="0"/>
        </c:ser>
        <c:ser>
          <c:idx val="14"/>
          <c:order val="13"/>
          <c:tx>
            <c:v>BGP-j1 (94-99)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Evaluation!$A$122:$A$127</c:f>
              <c:numCache>
                <c:ptCount val="6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</c:numCache>
            </c:numRef>
          </c:xVal>
          <c:yVal>
            <c:numRef>
              <c:f>Evaluation!$W$122:$W$127</c:f>
              <c:numCache>
                <c:ptCount val="6"/>
                <c:pt idx="0">
                  <c:v>-24.566539944592755</c:v>
                </c:pt>
                <c:pt idx="1">
                  <c:v>-24.30983629608256</c:v>
                </c:pt>
                <c:pt idx="2">
                  <c:v>-24.856692212801725</c:v>
                </c:pt>
                <c:pt idx="3">
                  <c:v>-24.726025003628905</c:v>
                </c:pt>
                <c:pt idx="4">
                  <c:v>-24.550472585400897</c:v>
                </c:pt>
                <c:pt idx="5">
                  <c:v>-24.276231712862874</c:v>
                </c:pt>
              </c:numCache>
            </c:numRef>
          </c:yVal>
          <c:smooth val="0"/>
        </c:ser>
        <c:ser>
          <c:idx val="15"/>
          <c:order val="14"/>
          <c:tx>
            <c:v>RWB-j1 (52-57)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Evaluation!$A$80:$A$85</c:f>
              <c:numCache>
                <c:ptCount val="6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</c:numCache>
            </c:numRef>
          </c:xVal>
          <c:yVal>
            <c:numRef>
              <c:f>Evaluation!$W$80:$W$85</c:f>
              <c:numCache>
                <c:ptCount val="6"/>
                <c:pt idx="0">
                  <c:v>7.578151924538984</c:v>
                </c:pt>
                <c:pt idx="1">
                  <c:v>7.356346907484534</c:v>
                </c:pt>
                <c:pt idx="2">
                  <c:v>7.4212849892655175</c:v>
                </c:pt>
                <c:pt idx="3">
                  <c:v>7.591378384959944</c:v>
                </c:pt>
                <c:pt idx="4">
                  <c:v>7.484663243841775</c:v>
                </c:pt>
                <c:pt idx="5">
                  <c:v>7.437869776996708</c:v>
                </c:pt>
              </c:numCache>
            </c:numRef>
          </c:yVal>
          <c:smooth val="0"/>
        </c:ser>
        <c:ser>
          <c:idx val="16"/>
          <c:order val="15"/>
          <c:tx>
            <c:v>RWB-j1 (105-111)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Evaluation!$A$134:$A$139</c:f>
              <c:numCache>
                <c:ptCount val="6"/>
                <c:pt idx="0">
                  <c:v>106</c:v>
                </c:pt>
                <c:pt idx="1">
                  <c:v>107</c:v>
                </c:pt>
                <c:pt idx="2">
                  <c:v>108</c:v>
                </c:pt>
                <c:pt idx="3">
                  <c:v>109</c:v>
                </c:pt>
                <c:pt idx="4">
                  <c:v>110</c:v>
                </c:pt>
                <c:pt idx="5">
                  <c:v>111</c:v>
                </c:pt>
              </c:numCache>
            </c:numRef>
          </c:xVal>
          <c:yVal>
            <c:numRef>
              <c:f>Evaluation!$W$134:$W$139</c:f>
              <c:numCache>
                <c:ptCount val="6"/>
                <c:pt idx="0">
                  <c:v>7.56053774529037</c:v>
                </c:pt>
                <c:pt idx="1">
                  <c:v>7.472864882813175</c:v>
                </c:pt>
                <c:pt idx="2">
                  <c:v>7.553753764880421</c:v>
                </c:pt>
                <c:pt idx="3">
                  <c:v>7.526850289301036</c:v>
                </c:pt>
                <c:pt idx="4">
                  <c:v>7.4501697439585275</c:v>
                </c:pt>
                <c:pt idx="5">
                  <c:v>7.384995816238126</c:v>
                </c:pt>
              </c:numCache>
            </c:numRef>
          </c:yVal>
          <c:smooth val="0"/>
        </c:ser>
        <c:ser>
          <c:idx val="17"/>
          <c:order val="16"/>
          <c:tx>
            <c:v>Sample 1,5,9,13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>
                <c:ptCount val="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</c:numCache>
            </c:numRef>
          </c:xVal>
          <c:yVal>
            <c:numRef>
              <c:f>Evaluation!$W$38:$W$40</c:f>
              <c:numCache>
                <c:ptCount val="3"/>
                <c:pt idx="0">
                  <c:v>-4.965403995849666</c:v>
                </c:pt>
                <c:pt idx="1">
                  <c:v>-4.915447112042761</c:v>
                </c:pt>
                <c:pt idx="2">
                  <c:v>-4.9396054390604185</c:v>
                </c:pt>
              </c:numCache>
            </c:numRef>
          </c:yVal>
          <c:smooth val="0"/>
        </c:ser>
        <c:ser>
          <c:idx val="18"/>
          <c:order val="17"/>
          <c:tx>
            <c:v>Sample 2,6,10,14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Evaluation!$A$41:$A$43</c:f>
              <c:numCache>
                <c:ptCount val="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</c:numCache>
            </c:numRef>
          </c:xVal>
          <c:yVal>
            <c:numRef>
              <c:f>Evaluation!$W$41:$W$43</c:f>
              <c:numCache>
                <c:ptCount val="3"/>
                <c:pt idx="0">
                  <c:v>-4.9423176122604096</c:v>
                </c:pt>
                <c:pt idx="1">
                  <c:v>-4.926923077689935</c:v>
                </c:pt>
                <c:pt idx="2">
                  <c:v>-4.867447419285757</c:v>
                </c:pt>
              </c:numCache>
            </c:numRef>
          </c:yVal>
          <c:smooth val="0"/>
        </c:ser>
        <c:ser>
          <c:idx val="19"/>
          <c:order val="18"/>
          <c:tx>
            <c:v>Sample 3,7,11,15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Evaluation!$A$44:$A$46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xVal>
          <c:yVal>
            <c:numRef>
              <c:f>Evaluation!$W$44:$W$46</c:f>
              <c:numCache>
                <c:ptCount val="3"/>
                <c:pt idx="0">
                  <c:v>-4.961575688692698</c:v>
                </c:pt>
                <c:pt idx="1">
                  <c:v>-5.080593238520825</c:v>
                </c:pt>
                <c:pt idx="2">
                  <c:v>-5.043637733563851</c:v>
                </c:pt>
              </c:numCache>
            </c:numRef>
          </c:yVal>
          <c:smooth val="0"/>
        </c:ser>
        <c:ser>
          <c:idx val="20"/>
          <c:order val="19"/>
          <c:tx>
            <c:v>Sample 4,8,12,16 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Evaluation!$A$47:$A$49</c:f>
              <c:numCache>
                <c:ptCount val="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</c:numCache>
            </c:numRef>
          </c:xVal>
          <c:yVal>
            <c:numRef>
              <c:f>Evaluation!$W$47:$W$49</c:f>
              <c:numCache>
                <c:ptCount val="3"/>
                <c:pt idx="0">
                  <c:v>-4.918281256144707</c:v>
                </c:pt>
                <c:pt idx="1">
                  <c:v>-5.071588015806915</c:v>
                </c:pt>
                <c:pt idx="2">
                  <c:v>-5.063413049909616</c:v>
                </c:pt>
              </c:numCache>
            </c:numRef>
          </c:yVal>
          <c:smooth val="0"/>
        </c:ser>
        <c:ser>
          <c:idx val="21"/>
          <c:order val="20"/>
          <c:tx>
            <c:v>Sample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Evaluation!$A$53:$A$55</c:f>
              <c:numCache>
                <c:ptCount val="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</c:numCache>
            </c:numRef>
          </c:xVal>
          <c:yVal>
            <c:numRef>
              <c:f>Evaluation!$W$53:$W$55</c:f>
              <c:numCache>
                <c:ptCount val="3"/>
                <c:pt idx="0">
                  <c:v>25.706299811225897</c:v>
                </c:pt>
                <c:pt idx="1">
                  <c:v>25.534506292440568</c:v>
                </c:pt>
                <c:pt idx="2">
                  <c:v>25.627037278168096</c:v>
                </c:pt>
              </c:numCache>
            </c:numRef>
          </c:yVal>
          <c:smooth val="0"/>
        </c:ser>
        <c:ser>
          <c:idx val="22"/>
          <c:order val="21"/>
          <c:tx>
            <c:v>Sample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Evaluation!$A$56:$A$58</c:f>
              <c:numCache>
                <c:ptCount val="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</c:numCache>
            </c:numRef>
          </c:xVal>
          <c:yVal>
            <c:numRef>
              <c:f>Evaluation!$W$56:$W$58</c:f>
              <c:numCache>
                <c:ptCount val="3"/>
                <c:pt idx="0">
                  <c:v>25.5347392928767</c:v>
                </c:pt>
                <c:pt idx="1">
                  <c:v>25.554360853058668</c:v>
                </c:pt>
                <c:pt idx="2">
                  <c:v>25.676502208923196</c:v>
                </c:pt>
              </c:numCache>
            </c:numRef>
          </c:yVal>
          <c:smooth val="0"/>
        </c:ser>
        <c:ser>
          <c:idx val="23"/>
          <c:order val="22"/>
          <c:tx>
            <c:v>Sample 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Evaluation!$A$59:$A$61</c:f>
              <c:numCache>
                <c:ptCount val="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</c:numCache>
            </c:numRef>
          </c:xVal>
          <c:yVal>
            <c:numRef>
              <c:f>Evaluation!$W$59:$W$61</c:f>
              <c:numCache>
                <c:ptCount val="3"/>
                <c:pt idx="0">
                  <c:v>25.621518906314677</c:v>
                </c:pt>
                <c:pt idx="1">
                  <c:v>25.728790089857796</c:v>
                </c:pt>
                <c:pt idx="2">
                  <c:v>25.487466737981883</c:v>
                </c:pt>
              </c:numCache>
            </c:numRef>
          </c:yVal>
          <c:smooth val="0"/>
        </c:ser>
        <c:ser>
          <c:idx val="24"/>
          <c:order val="23"/>
          <c:tx>
            <c:v>Sample 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Evaluation!$A$62:$A$64</c:f>
              <c:numCache>
                <c:ptCount val="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</c:numCache>
            </c:numRef>
          </c:xVal>
          <c:yVal>
            <c:numRef>
              <c:f>Evaluation!$W$62:$W$64</c:f>
              <c:numCache>
                <c:ptCount val="3"/>
                <c:pt idx="0">
                  <c:v>25.53361345393145</c:v>
                </c:pt>
                <c:pt idx="1">
                  <c:v>25.74777560156678</c:v>
                </c:pt>
                <c:pt idx="2">
                  <c:v>25.500361609937386</c:v>
                </c:pt>
              </c:numCache>
            </c:numRef>
          </c:yVal>
          <c:smooth val="0"/>
        </c:ser>
        <c:ser>
          <c:idx val="25"/>
          <c:order val="24"/>
          <c:tx>
            <c:v>Sample 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Evaluation!$A$92:$A$94</c:f>
              <c:numCache>
                <c:ptCount val="3"/>
                <c:pt idx="0">
                  <c:v>64</c:v>
                </c:pt>
                <c:pt idx="1">
                  <c:v>65</c:v>
                </c:pt>
                <c:pt idx="2">
                  <c:v>66</c:v>
                </c:pt>
              </c:numCache>
            </c:numRef>
          </c:xVal>
          <c:yVal>
            <c:numRef>
              <c:f>Evaluation!$W$92:$W$94</c:f>
              <c:numCache>
                <c:ptCount val="3"/>
                <c:pt idx="0">
                  <c:v>56.86331346842694</c:v>
                </c:pt>
                <c:pt idx="1">
                  <c:v>56.05066239928915</c:v>
                </c:pt>
                <c:pt idx="2">
                  <c:v>56.62659351973363</c:v>
                </c:pt>
              </c:numCache>
            </c:numRef>
          </c:yVal>
          <c:smooth val="0"/>
        </c:ser>
        <c:ser>
          <c:idx val="26"/>
          <c:order val="25"/>
          <c:tx>
            <c:v>Sample 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Evaluation!$A$95:$A$97</c:f>
              <c:numCache>
                <c:ptCount val="3"/>
                <c:pt idx="0">
                  <c:v>67</c:v>
                </c:pt>
                <c:pt idx="1">
                  <c:v>68</c:v>
                </c:pt>
                <c:pt idx="2">
                  <c:v>69</c:v>
                </c:pt>
              </c:numCache>
            </c:numRef>
          </c:xVal>
          <c:yVal>
            <c:numRef>
              <c:f>Evaluation!$W$95:$W$97</c:f>
              <c:numCache>
                <c:ptCount val="3"/>
                <c:pt idx="0">
                  <c:v>56.46945352781984</c:v>
                </c:pt>
                <c:pt idx="1">
                  <c:v>56.333649636214616</c:v>
                </c:pt>
                <c:pt idx="2">
                  <c:v>56.571505146901714</c:v>
                </c:pt>
              </c:numCache>
            </c:numRef>
          </c:yVal>
          <c:smooth val="0"/>
        </c:ser>
        <c:ser>
          <c:idx val="27"/>
          <c:order val="26"/>
          <c:tx>
            <c:v>Sample 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Evaluation!$A$98:$A$100</c:f>
              <c:numCache>
                <c:ptCount val="3"/>
                <c:pt idx="0">
                  <c:v>70</c:v>
                </c:pt>
                <c:pt idx="1">
                  <c:v>71</c:v>
                </c:pt>
                <c:pt idx="2">
                  <c:v>72</c:v>
                </c:pt>
              </c:numCache>
            </c:numRef>
          </c:xVal>
          <c:yVal>
            <c:numRef>
              <c:f>Evaluation!$W$98:$W$100</c:f>
              <c:numCache>
                <c:ptCount val="3"/>
                <c:pt idx="0">
                  <c:v>56.76264982756635</c:v>
                </c:pt>
                <c:pt idx="1">
                  <c:v>56.36939791554724</c:v>
                </c:pt>
                <c:pt idx="2">
                  <c:v>56.26129781060821</c:v>
                </c:pt>
              </c:numCache>
            </c:numRef>
          </c:yVal>
          <c:smooth val="0"/>
        </c:ser>
        <c:ser>
          <c:idx val="28"/>
          <c:order val="27"/>
          <c:tx>
            <c:v>Sample 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Evaluation!$A$101:$A$103</c:f>
              <c:numCache>
                <c:ptCount val="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</c:numCache>
            </c:numRef>
          </c:xVal>
          <c:yVal>
            <c:numRef>
              <c:f>Evaluation!$W$101:$W$103</c:f>
              <c:numCache>
                <c:ptCount val="3"/>
                <c:pt idx="0">
                  <c:v>56.24028811333277</c:v>
                </c:pt>
                <c:pt idx="1">
                  <c:v>56.304973470993914</c:v>
                </c:pt>
                <c:pt idx="2">
                  <c:v>56.32472586846137</c:v>
                </c:pt>
              </c:numCache>
            </c:numRef>
          </c:yVal>
          <c:smooth val="0"/>
        </c:ser>
        <c:ser>
          <c:idx val="29"/>
          <c:order val="28"/>
          <c:tx>
            <c:v>Sample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Evaluation!$A$107:$A$109</c:f>
              <c:numCache>
                <c:ptCount val="3"/>
                <c:pt idx="0">
                  <c:v>79</c:v>
                </c:pt>
                <c:pt idx="1">
                  <c:v>80</c:v>
                </c:pt>
                <c:pt idx="2">
                  <c:v>81</c:v>
                </c:pt>
              </c:numCache>
            </c:numRef>
          </c:xVal>
          <c:yVal>
            <c:numRef>
              <c:f>Evaluation!$W$107:$W$109</c:f>
              <c:numCache>
                <c:ptCount val="3"/>
                <c:pt idx="0">
                  <c:v>97.93161871754523</c:v>
                </c:pt>
                <c:pt idx="1">
                  <c:v>97.41019098405158</c:v>
                </c:pt>
                <c:pt idx="2">
                  <c:v>97.31017034425957</c:v>
                </c:pt>
              </c:numCache>
            </c:numRef>
          </c:yVal>
          <c:smooth val="0"/>
        </c:ser>
        <c:ser>
          <c:idx val="30"/>
          <c:order val="29"/>
          <c:tx>
            <c:v>Sample 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Evaluation!$A$110:$A$112</c:f>
              <c:numCache>
                <c:ptCount val="3"/>
                <c:pt idx="0">
                  <c:v>82</c:v>
                </c:pt>
                <c:pt idx="1">
                  <c:v>83</c:v>
                </c:pt>
                <c:pt idx="2">
                  <c:v>84</c:v>
                </c:pt>
              </c:numCache>
            </c:numRef>
          </c:xVal>
          <c:yVal>
            <c:numRef>
              <c:f>Evaluation!$W$110:$W$112</c:f>
              <c:numCache>
                <c:ptCount val="3"/>
                <c:pt idx="0">
                  <c:v>97.38008121523707</c:v>
                </c:pt>
                <c:pt idx="1">
                  <c:v>97.4163357956254</c:v>
                </c:pt>
                <c:pt idx="2">
                  <c:v>98.28057697977853</c:v>
                </c:pt>
              </c:numCache>
            </c:numRef>
          </c:yVal>
          <c:smooth val="0"/>
        </c:ser>
        <c:ser>
          <c:idx val="31"/>
          <c:order val="30"/>
          <c:tx>
            <c:v>Sample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Evaluation!$A$113:$A$115</c:f>
              <c:numCache>
                <c:ptCount val="3"/>
                <c:pt idx="0">
                  <c:v>85</c:v>
                </c:pt>
                <c:pt idx="1">
                  <c:v>86</c:v>
                </c:pt>
                <c:pt idx="2">
                  <c:v>87</c:v>
                </c:pt>
              </c:numCache>
            </c:numRef>
          </c:xVal>
          <c:yVal>
            <c:numRef>
              <c:f>Evaluation!$W$113:$W$115</c:f>
              <c:numCache>
                <c:ptCount val="3"/>
                <c:pt idx="0">
                  <c:v>97.96910200755406</c:v>
                </c:pt>
                <c:pt idx="1">
                  <c:v>97.67480214527885</c:v>
                </c:pt>
                <c:pt idx="2">
                  <c:v>97.55009123070131</c:v>
                </c:pt>
              </c:numCache>
            </c:numRef>
          </c:yVal>
          <c:smooth val="0"/>
        </c:ser>
        <c:ser>
          <c:idx val="32"/>
          <c:order val="31"/>
          <c:tx>
            <c:v>Sample 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Evaluation!$A$116:$A$118</c:f>
              <c:numCache>
                <c:ptCount val="3"/>
                <c:pt idx="0">
                  <c:v>88</c:v>
                </c:pt>
                <c:pt idx="1">
                  <c:v>89</c:v>
                </c:pt>
                <c:pt idx="2">
                  <c:v>90</c:v>
                </c:pt>
              </c:numCache>
            </c:numRef>
          </c:xVal>
          <c:yVal>
            <c:numRef>
              <c:f>Evaluation!$W$116:$W$118</c:f>
              <c:numCache>
                <c:ptCount val="3"/>
                <c:pt idx="0">
                  <c:v>97.37899879067712</c:v>
                </c:pt>
                <c:pt idx="1">
                  <c:v>97.47294690351008</c:v>
                </c:pt>
                <c:pt idx="2">
                  <c:v>97.69093517896982</c:v>
                </c:pt>
              </c:numCache>
            </c:numRef>
          </c:yVal>
          <c:smooth val="0"/>
        </c:ser>
        <c:ser>
          <c:idx val="0"/>
          <c:order val="32"/>
          <c:tx>
            <c:v>not corrected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Evaluation!$A$29:$A$145</c:f>
              <c:numCache>
                <c:ptCount val="1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</c:numCache>
            </c:numRef>
          </c:xVal>
          <c:yVal>
            <c:numRef>
              <c:f>Evaluation!$O$29:$O$145</c:f>
              <c:numCache>
                <c:ptCount val="117"/>
                <c:pt idx="0">
                  <c:v>-8.74</c:v>
                </c:pt>
                <c:pt idx="1">
                  <c:v>-8.81297</c:v>
                </c:pt>
                <c:pt idx="2">
                  <c:v>-8.824610000000002</c:v>
                </c:pt>
                <c:pt idx="3">
                  <c:v>-8.955885</c:v>
                </c:pt>
                <c:pt idx="4">
                  <c:v>-8.900085</c:v>
                </c:pt>
                <c:pt idx="5">
                  <c:v>-8.98412</c:v>
                </c:pt>
                <c:pt idx="6">
                  <c:v>-9.017885000000001</c:v>
                </c:pt>
                <c:pt idx="7">
                  <c:v>-8.836345</c:v>
                </c:pt>
                <c:pt idx="8">
                  <c:v>-9.01156</c:v>
                </c:pt>
                <c:pt idx="9">
                  <c:v>-4.550895000000001</c:v>
                </c:pt>
                <c:pt idx="10">
                  <c:v>-4.35876</c:v>
                </c:pt>
                <c:pt idx="11">
                  <c:v>-4.3541799999999995</c:v>
                </c:pt>
                <c:pt idx="12">
                  <c:v>-4.3362</c:v>
                </c:pt>
                <c:pt idx="13">
                  <c:v>-4.299155000000001</c:v>
                </c:pt>
                <c:pt idx="14">
                  <c:v>-4.250675</c:v>
                </c:pt>
                <c:pt idx="15">
                  <c:v>-4.32022</c:v>
                </c:pt>
                <c:pt idx="16">
                  <c:v>-4.416915</c:v>
                </c:pt>
                <c:pt idx="17">
                  <c:v>-4.3666599999999995</c:v>
                </c:pt>
                <c:pt idx="18">
                  <c:v>-4.24098</c:v>
                </c:pt>
                <c:pt idx="19">
                  <c:v>-4.378380000000001</c:v>
                </c:pt>
                <c:pt idx="20">
                  <c:v>-4.3692</c:v>
                </c:pt>
                <c:pt idx="21">
                  <c:v>-8.855825</c:v>
                </c:pt>
                <c:pt idx="22">
                  <c:v>-9.092</c:v>
                </c:pt>
                <c:pt idx="23">
                  <c:v>-9.101065</c:v>
                </c:pt>
                <c:pt idx="24">
                  <c:v>24.73103</c:v>
                </c:pt>
                <c:pt idx="25">
                  <c:v>25.61702</c:v>
                </c:pt>
                <c:pt idx="26">
                  <c:v>25.880975</c:v>
                </c:pt>
                <c:pt idx="27">
                  <c:v>25.91919</c:v>
                </c:pt>
                <c:pt idx="28">
                  <c:v>26.05135</c:v>
                </c:pt>
                <c:pt idx="29">
                  <c:v>26.055375</c:v>
                </c:pt>
                <c:pt idx="30">
                  <c:v>26.112425</c:v>
                </c:pt>
                <c:pt idx="31">
                  <c:v>26.32497</c:v>
                </c:pt>
                <c:pt idx="32">
                  <c:v>26.20756</c:v>
                </c:pt>
                <c:pt idx="33">
                  <c:v>26.256645</c:v>
                </c:pt>
                <c:pt idx="34">
                  <c:v>26.4685</c:v>
                </c:pt>
                <c:pt idx="35">
                  <c:v>26.245504999999998</c:v>
                </c:pt>
                <c:pt idx="36">
                  <c:v>-7.331945</c:v>
                </c:pt>
                <c:pt idx="37">
                  <c:v>-8.34401</c:v>
                </c:pt>
                <c:pt idx="38">
                  <c:v>-8.6031</c:v>
                </c:pt>
                <c:pt idx="39">
                  <c:v>-22.709705</c:v>
                </c:pt>
                <c:pt idx="40">
                  <c:v>-23.251325</c:v>
                </c:pt>
                <c:pt idx="41">
                  <c:v>-23.215935</c:v>
                </c:pt>
                <c:pt idx="42">
                  <c:v>-23.32543</c:v>
                </c:pt>
                <c:pt idx="43">
                  <c:v>-23.36965</c:v>
                </c:pt>
                <c:pt idx="44">
                  <c:v>-23.52789</c:v>
                </c:pt>
                <c:pt idx="45">
                  <c:v>-9.602219999999999</c:v>
                </c:pt>
                <c:pt idx="46">
                  <c:v>-9.430665</c:v>
                </c:pt>
                <c:pt idx="47">
                  <c:v>-9.14977</c:v>
                </c:pt>
                <c:pt idx="48">
                  <c:v>-9.139149999999999</c:v>
                </c:pt>
                <c:pt idx="49">
                  <c:v>-9.084340000000001</c:v>
                </c:pt>
                <c:pt idx="50">
                  <c:v>-9.08663</c:v>
                </c:pt>
                <c:pt idx="51">
                  <c:v>7.49193</c:v>
                </c:pt>
                <c:pt idx="52">
                  <c:v>7.846819999999999</c:v>
                </c:pt>
                <c:pt idx="53">
                  <c:v>8.029235</c:v>
                </c:pt>
                <c:pt idx="54">
                  <c:v>8.26448</c:v>
                </c:pt>
                <c:pt idx="55">
                  <c:v>8.235715</c:v>
                </c:pt>
                <c:pt idx="56">
                  <c:v>8.143365</c:v>
                </c:pt>
                <c:pt idx="57">
                  <c:v>-8.33145</c:v>
                </c:pt>
                <c:pt idx="58">
                  <c:v>-8.624889999999999</c:v>
                </c:pt>
                <c:pt idx="59">
                  <c:v>-8.975955</c:v>
                </c:pt>
                <c:pt idx="60">
                  <c:v>-8.88165</c:v>
                </c:pt>
                <c:pt idx="61">
                  <c:v>-8.901304999999999</c:v>
                </c:pt>
                <c:pt idx="62">
                  <c:v>-8.69501</c:v>
                </c:pt>
                <c:pt idx="63">
                  <c:v>54.624224999999996</c:v>
                </c:pt>
                <c:pt idx="64">
                  <c:v>55.793455</c:v>
                </c:pt>
                <c:pt idx="65">
                  <c:v>56.576229999999995</c:v>
                </c:pt>
                <c:pt idx="66">
                  <c:v>56.690445</c:v>
                </c:pt>
                <c:pt idx="67">
                  <c:v>56.795135</c:v>
                </c:pt>
                <c:pt idx="68">
                  <c:v>56.8285</c:v>
                </c:pt>
                <c:pt idx="69">
                  <c:v>57.215625</c:v>
                </c:pt>
                <c:pt idx="70">
                  <c:v>57.050915</c:v>
                </c:pt>
                <c:pt idx="71">
                  <c:v>57.13603</c:v>
                </c:pt>
                <c:pt idx="72">
                  <c:v>57.13015</c:v>
                </c:pt>
                <c:pt idx="73">
                  <c:v>57.20019</c:v>
                </c:pt>
                <c:pt idx="74">
                  <c:v>57.225195</c:v>
                </c:pt>
                <c:pt idx="75">
                  <c:v>-5.86576</c:v>
                </c:pt>
                <c:pt idx="76">
                  <c:v>-7.67642</c:v>
                </c:pt>
                <c:pt idx="77">
                  <c:v>-8.03858</c:v>
                </c:pt>
                <c:pt idx="78">
                  <c:v>94.295845</c:v>
                </c:pt>
                <c:pt idx="79">
                  <c:v>96.787405</c:v>
                </c:pt>
                <c:pt idx="80">
                  <c:v>97.3677</c:v>
                </c:pt>
                <c:pt idx="81">
                  <c:v>97.645975</c:v>
                </c:pt>
                <c:pt idx="82">
                  <c:v>97.86681</c:v>
                </c:pt>
                <c:pt idx="83">
                  <c:v>98.18767</c:v>
                </c:pt>
                <c:pt idx="84">
                  <c:v>98.21769499999999</c:v>
                </c:pt>
                <c:pt idx="85">
                  <c:v>98.2581</c:v>
                </c:pt>
                <c:pt idx="86">
                  <c:v>98.448055</c:v>
                </c:pt>
                <c:pt idx="87">
                  <c:v>98.306505</c:v>
                </c:pt>
                <c:pt idx="88">
                  <c:v>98.39936</c:v>
                </c:pt>
                <c:pt idx="89">
                  <c:v>98.61709</c:v>
                </c:pt>
                <c:pt idx="90">
                  <c:v>-3.9274400000000003</c:v>
                </c:pt>
                <c:pt idx="91">
                  <c:v>-6.494245</c:v>
                </c:pt>
                <c:pt idx="92">
                  <c:v>-7.19187</c:v>
                </c:pt>
                <c:pt idx="93">
                  <c:v>-21.71837</c:v>
                </c:pt>
                <c:pt idx="94">
                  <c:v>-22.292945</c:v>
                </c:pt>
                <c:pt idx="95">
                  <c:v>-22.553895</c:v>
                </c:pt>
                <c:pt idx="96">
                  <c:v>-22.803720000000002</c:v>
                </c:pt>
                <c:pt idx="97">
                  <c:v>-23.005645</c:v>
                </c:pt>
                <c:pt idx="98">
                  <c:v>-23.004745</c:v>
                </c:pt>
                <c:pt idx="99">
                  <c:v>-8.94444</c:v>
                </c:pt>
                <c:pt idx="100">
                  <c:v>-8.797805</c:v>
                </c:pt>
                <c:pt idx="101">
                  <c:v>-8.58006</c:v>
                </c:pt>
                <c:pt idx="102">
                  <c:v>-8.79893</c:v>
                </c:pt>
                <c:pt idx="103">
                  <c:v>-8.693824999999999</c:v>
                </c:pt>
                <c:pt idx="104">
                  <c:v>-8.51338</c:v>
                </c:pt>
                <c:pt idx="105">
                  <c:v>7.76186</c:v>
                </c:pt>
                <c:pt idx="106">
                  <c:v>8.23588</c:v>
                </c:pt>
                <c:pt idx="107">
                  <c:v>8.43775</c:v>
                </c:pt>
                <c:pt idx="108">
                  <c:v>8.485085</c:v>
                </c:pt>
                <c:pt idx="109">
                  <c:v>8.477135</c:v>
                </c:pt>
                <c:pt idx="110">
                  <c:v>8.368795</c:v>
                </c:pt>
                <c:pt idx="111">
                  <c:v>-8.098090000000001</c:v>
                </c:pt>
                <c:pt idx="112">
                  <c:v>-8.346129999999999</c:v>
                </c:pt>
                <c:pt idx="113">
                  <c:v>-8.23865</c:v>
                </c:pt>
                <c:pt idx="114">
                  <c:v>-8.691675</c:v>
                </c:pt>
                <c:pt idx="115">
                  <c:v>-8.8571</c:v>
                </c:pt>
                <c:pt idx="116">
                  <c:v>-8.449685</c:v>
                </c:pt>
              </c:numCache>
            </c:numRef>
          </c:yVal>
          <c:smooth val="0"/>
        </c:ser>
        <c:axId val="5022533"/>
        <c:axId val="45202798"/>
      </c:scatterChart>
      <c:valAx>
        <c:axId val="5022533"/>
        <c:scaling>
          <c:orientation val="minMax"/>
          <c:max val="1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/>
                  <a:t>timeaxis [number of injections] (~5min / injection)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202798"/>
        <c:crossesAt val="-30"/>
        <c:crossBetween val="midCat"/>
        <c:dispUnits/>
      </c:valAx>
      <c:valAx>
        <c:axId val="45202798"/>
        <c:scaling>
          <c:orientation val="minMax"/>
          <c:max val="1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/>
                  <a:t>δ18O [‰ vs-VSMOW]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22533"/>
        <c:crosses val="autoZero"/>
        <c:crossBetween val="midCat"/>
        <c:dispUnits/>
        <c:majorUnit val="3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34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33"/>
        <c:delete val="1"/>
      </c:legendEntry>
      <c:legendEntry>
        <c:idx val="35"/>
        <c:delete val="1"/>
      </c:legendEntry>
      <c:layout>
        <c:manualLayout>
          <c:xMode val="edge"/>
          <c:yMode val="edge"/>
          <c:x val="0.08225"/>
          <c:y val="0.0665"/>
          <c:w val="0.28525"/>
          <c:h val="0.132"/>
        </c:manualLayout>
      </c:layout>
      <c:overlay val="0"/>
      <c:txPr>
        <a:bodyPr vert="horz" rot="0"/>
        <a:lstStyle/>
        <a:p>
          <a:pPr>
            <a:defRPr lang="en-US" cap="none" sz="1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"/>
          <c:w val="0.94275"/>
          <c:h val="0.94375"/>
        </c:manualLayout>
      </c:layout>
      <c:scatterChart>
        <c:scatterStyle val="lineMarker"/>
        <c:varyColors val="0"/>
        <c:ser>
          <c:idx val="0"/>
          <c:order val="0"/>
          <c:tx>
            <c:v>Sample 9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Evaluation!$W$92:$W$94</c:f>
              <c:numCache/>
            </c:numRef>
          </c:yVal>
          <c:smooth val="0"/>
        </c:ser>
        <c:ser>
          <c:idx val="2"/>
          <c:order val="1"/>
          <c:tx>
            <c:v>Sample 10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Evaluation!$W$95:$W$97</c:f>
              <c:numCache/>
            </c:numRef>
          </c:yVal>
          <c:smooth val="0"/>
        </c:ser>
        <c:ser>
          <c:idx val="4"/>
          <c:order val="2"/>
          <c:tx>
            <c:v>Sample 11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Evaluation!$W$98:$W$100</c:f>
              <c:numCache/>
            </c:numRef>
          </c:yVal>
          <c:smooth val="0"/>
        </c:ser>
        <c:ser>
          <c:idx val="6"/>
          <c:order val="3"/>
          <c:tx>
            <c:v>Sample 12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Evaluation!$W$101:$W$103</c:f>
              <c:numCache/>
            </c:numRef>
          </c:yVal>
          <c:smooth val="0"/>
        </c:ser>
        <c:ser>
          <c:idx val="1"/>
          <c:order val="4"/>
          <c:tx>
            <c:v>Samples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Evaluation!$A$29:$A$40</c:f>
              <c:numCache/>
            </c:numRef>
          </c:xVal>
          <c:yVal>
            <c:numRef>
              <c:f>Evaluation!$O$92:$O$94</c:f>
              <c:numCache/>
            </c:numRef>
          </c:yVal>
          <c:smooth val="0"/>
        </c:ser>
        <c:ser>
          <c:idx val="3"/>
          <c:order val="5"/>
          <c:tx>
            <c:v>Sample 10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Evaluation!$O$95:$O$97</c:f>
              <c:numCache/>
            </c:numRef>
          </c:yVal>
          <c:smooth val="0"/>
        </c:ser>
        <c:ser>
          <c:idx val="5"/>
          <c:order val="6"/>
          <c:tx>
            <c:v>Sample 11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Evaluation!$O$98:$O$100</c:f>
              <c:numCache/>
            </c:numRef>
          </c:yVal>
          <c:smooth val="0"/>
        </c:ser>
        <c:ser>
          <c:idx val="7"/>
          <c:order val="7"/>
          <c:tx>
            <c:v>Sample 12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Evaluation!$O$101:$O$103</c:f>
              <c:numCache/>
            </c:numRef>
          </c:yVal>
          <c:smooth val="0"/>
        </c:ser>
        <c:axId val="4171999"/>
        <c:axId val="37547992"/>
      </c:scatterChart>
      <c:valAx>
        <c:axId val="4171999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37547992"/>
        <c:crosses val="autoZero"/>
        <c:crossBetween val="midCat"/>
        <c:dispUnits/>
        <c:majorUnit val="1"/>
        <c:minorUnit val="1"/>
      </c:valAx>
      <c:valAx>
        <c:axId val="3754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17199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27"/>
          <c:y val="0"/>
          <c:w val="0.41425"/>
          <c:h val="0.1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945"/>
          <c:h val="0.949"/>
        </c:manualLayout>
      </c:layout>
      <c:scatterChart>
        <c:scatterStyle val="lineMarker"/>
        <c:varyColors val="0"/>
        <c:ser>
          <c:idx val="0"/>
          <c:order val="0"/>
          <c:tx>
            <c:v>Sample 5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Evaluation!$W$53:$W$55</c:f>
              <c:numCache/>
            </c:numRef>
          </c:yVal>
          <c:smooth val="0"/>
        </c:ser>
        <c:ser>
          <c:idx val="2"/>
          <c:order val="1"/>
          <c:tx>
            <c:v>Sample 6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Evaluation!$W$56:$W$58</c:f>
              <c:numCache/>
            </c:numRef>
          </c:yVal>
          <c:smooth val="0"/>
        </c:ser>
        <c:ser>
          <c:idx val="4"/>
          <c:order val="2"/>
          <c:tx>
            <c:v>Sample 7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Evaluation!$W$59:$W$61</c:f>
              <c:numCache/>
            </c:numRef>
          </c:yVal>
          <c:smooth val="0"/>
        </c:ser>
        <c:ser>
          <c:idx val="6"/>
          <c:order val="3"/>
          <c:tx>
            <c:v>Sample 8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Evaluation!$W$62:$W$64</c:f>
              <c:numCache/>
            </c:numRef>
          </c:yVal>
          <c:smooth val="0"/>
        </c:ser>
        <c:ser>
          <c:idx val="1"/>
          <c:order val="4"/>
          <c:tx>
            <c:v>Samples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Evaluation!$O$53:$O$55</c:f>
              <c:numCache/>
            </c:numRef>
          </c:yVal>
          <c:smooth val="0"/>
        </c:ser>
        <c:ser>
          <c:idx val="3"/>
          <c:order val="5"/>
          <c:tx>
            <c:v>Sample 6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Evaluation!$O$56:$O$58</c:f>
              <c:numCache/>
            </c:numRef>
          </c:yVal>
          <c:smooth val="0"/>
        </c:ser>
        <c:ser>
          <c:idx val="5"/>
          <c:order val="6"/>
          <c:tx>
            <c:v>Sample 7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Evaluation!$O$59:$O$61</c:f>
              <c:numCache/>
            </c:numRef>
          </c:yVal>
          <c:smooth val="0"/>
        </c:ser>
        <c:ser>
          <c:idx val="7"/>
          <c:order val="7"/>
          <c:tx>
            <c:v>Sample 8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Evaluation!$O$62:$O$64</c:f>
              <c:numCache/>
            </c:numRef>
          </c:yVal>
          <c:smooth val="0"/>
        </c:ser>
        <c:axId val="2387609"/>
        <c:axId val="21488482"/>
      </c:scatterChart>
      <c:valAx>
        <c:axId val="2387609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488482"/>
        <c:crosses val="autoZero"/>
        <c:crossBetween val="midCat"/>
        <c:dispUnits/>
        <c:majorUnit val="1"/>
        <c:minorUnit val="1"/>
      </c:valAx>
      <c:valAx>
        <c:axId val="21488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38760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2275"/>
          <c:y val="0"/>
          <c:w val="0.3895"/>
          <c:h val="0.13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"/>
          <c:w val="0.9455"/>
          <c:h val="0.9475"/>
        </c:manualLayout>
      </c:layout>
      <c:scatterChart>
        <c:scatterStyle val="lineMarker"/>
        <c:varyColors val="0"/>
        <c:ser>
          <c:idx val="0"/>
          <c:order val="0"/>
          <c:tx>
            <c:v>Sample 1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Evaluation!$W$38:$W$40</c:f>
              <c:numCache/>
            </c:numRef>
          </c:yVal>
          <c:smooth val="0"/>
        </c:ser>
        <c:ser>
          <c:idx val="2"/>
          <c:order val="1"/>
          <c:tx>
            <c:v>Sample 2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Evaluation!$W$41:$W$43</c:f>
              <c:numCache/>
            </c:numRef>
          </c:yVal>
          <c:smooth val="0"/>
        </c:ser>
        <c:ser>
          <c:idx val="4"/>
          <c:order val="2"/>
          <c:tx>
            <c:v>Sample 3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Evaluation!$W$44:$W$46</c:f>
              <c:numCache/>
            </c:numRef>
          </c:yVal>
          <c:smooth val="0"/>
        </c:ser>
        <c:ser>
          <c:idx val="6"/>
          <c:order val="3"/>
          <c:tx>
            <c:v>Sample 4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Evaluation!$W$47:$W$49</c:f>
              <c:numCache/>
            </c:numRef>
          </c:yVal>
          <c:smooth val="0"/>
        </c:ser>
        <c:ser>
          <c:idx val="1"/>
          <c:order val="4"/>
          <c:tx>
            <c:v>Samples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Evaluation!$O$38:$O$40</c:f>
              <c:numCache/>
            </c:numRef>
          </c:yVal>
          <c:smooth val="0"/>
        </c:ser>
        <c:ser>
          <c:idx val="3"/>
          <c:order val="5"/>
          <c:tx>
            <c:v>Sample 2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Evaluation!$O$41:$O$43</c:f>
              <c:numCache/>
            </c:numRef>
          </c:yVal>
          <c:smooth val="0"/>
        </c:ser>
        <c:ser>
          <c:idx val="5"/>
          <c:order val="6"/>
          <c:tx>
            <c:v>Sample 3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Evaluation!$O$44:$O$46</c:f>
              <c:numCache/>
            </c:numRef>
          </c:yVal>
          <c:smooth val="0"/>
        </c:ser>
        <c:ser>
          <c:idx val="7"/>
          <c:order val="7"/>
          <c:tx>
            <c:v>Sample 4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Evaluation!$O$47:$O$49</c:f>
              <c:numCache/>
            </c:numRef>
          </c:yVal>
          <c:smooth val="0"/>
        </c:ser>
        <c:axId val="59178611"/>
        <c:axId val="62845452"/>
      </c:scatterChart>
      <c:valAx>
        <c:axId val="59178611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62845452"/>
        <c:crosses val="autoZero"/>
        <c:crossBetween val="midCat"/>
        <c:dispUnits/>
        <c:majorUnit val="1"/>
        <c:minorUnit val="1"/>
      </c:valAx>
      <c:valAx>
        <c:axId val="62845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17861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355"/>
          <c:y val="0"/>
          <c:w val="0.39675"/>
          <c:h val="0.1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94125"/>
          <c:h val="0.94075"/>
        </c:manualLayout>
      </c:layout>
      <c:scatterChart>
        <c:scatterStyle val="lineMarker"/>
        <c:varyColors val="0"/>
        <c:ser>
          <c:idx val="2"/>
          <c:order val="0"/>
          <c:tx>
            <c:v>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Evaluation!$W$68:$W$73</c:f>
              <c:numCache>
                <c:ptCount val="6"/>
                <c:pt idx="0">
                  <c:v>-24.47804170451763</c:v>
                </c:pt>
                <c:pt idx="1">
                  <c:v>-24.53454506724632</c:v>
                </c:pt>
                <c:pt idx="2">
                  <c:v>-24.541059262346177</c:v>
                </c:pt>
                <c:pt idx="3">
                  <c:v>-24.50305171645041</c:v>
                </c:pt>
                <c:pt idx="4">
                  <c:v>-24.39513626909628</c:v>
                </c:pt>
                <c:pt idx="5">
                  <c:v>-24.508731474246936</c:v>
                </c:pt>
              </c:numCache>
            </c:numRef>
          </c:yVal>
          <c:smooth val="0"/>
        </c:ser>
        <c:ser>
          <c:idx val="1"/>
          <c:order val="1"/>
          <c:tx>
            <c:v>reference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reference value</c:nam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-24,46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Evaluation!$M$302:$M$303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Evaluation!$N$302:$N$303</c:f>
              <c:numCache>
                <c:ptCount val="2"/>
                <c:pt idx="0">
                  <c:v>-24.46</c:v>
                </c:pt>
                <c:pt idx="1">
                  <c:v>-24.46</c:v>
                </c:pt>
              </c:numCache>
            </c:numRef>
          </c:yVal>
          <c:smooth val="0"/>
        </c:ser>
        <c:ser>
          <c:idx val="0"/>
          <c:order val="2"/>
          <c:tx>
            <c:v>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Evaluation!$O$68:$O$73</c:f>
              <c:numCache>
                <c:ptCount val="6"/>
                <c:pt idx="0">
                  <c:v>-22.709705</c:v>
                </c:pt>
                <c:pt idx="1">
                  <c:v>-23.251325</c:v>
                </c:pt>
                <c:pt idx="2">
                  <c:v>-23.215935</c:v>
                </c:pt>
                <c:pt idx="3">
                  <c:v>-23.32543</c:v>
                </c:pt>
                <c:pt idx="4">
                  <c:v>-23.36965</c:v>
                </c:pt>
                <c:pt idx="5">
                  <c:v>-23.52789</c:v>
                </c:pt>
              </c:numCache>
            </c:numRef>
          </c:yVal>
          <c:smooth val="0"/>
        </c:ser>
        <c:axId val="28738157"/>
        <c:axId val="57316822"/>
      </c:scatterChart>
      <c:valAx>
        <c:axId val="2873815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316822"/>
        <c:crossesAt val="-24"/>
        <c:crossBetween val="midCat"/>
        <c:dispUnits/>
        <c:majorUnit val="1"/>
        <c:minorUnit val="1"/>
      </c:valAx>
      <c:valAx>
        <c:axId val="57316822"/>
        <c:scaling>
          <c:orientation val="minMax"/>
          <c:max val="-22"/>
          <c:min val="-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873815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03625"/>
          <c:y val="0"/>
          <c:w val="0.467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image" Target="../media/image3.emf" /><Relationship Id="rId7" Type="http://schemas.openxmlformats.org/officeDocument/2006/relationships/image" Target="../media/image5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4.emf" /><Relationship Id="rId11" Type="http://schemas.openxmlformats.org/officeDocument/2006/relationships/chart" Target="/xl/charts/chart9.xml" /><Relationship Id="rId12" Type="http://schemas.openxmlformats.org/officeDocument/2006/relationships/chart" Target="/xl/charts/chart10.xml" /><Relationship Id="rId13" Type="http://schemas.openxmlformats.org/officeDocument/2006/relationships/chart" Target="/xl/charts/chart11.xml" /><Relationship Id="rId14" Type="http://schemas.openxmlformats.org/officeDocument/2006/relationships/chart" Target="/xl/charts/chart12.xml" /><Relationship Id="rId1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11</xdr:col>
      <xdr:colOff>57150</xdr:colOff>
      <xdr:row>17</xdr:row>
      <xdr:rowOff>66675</xdr:rowOff>
    </xdr:to>
    <xdr:graphicFrame>
      <xdr:nvGraphicFramePr>
        <xdr:cNvPr id="1" name="Chart 3"/>
        <xdr:cNvGraphicFramePr/>
      </xdr:nvGraphicFramePr>
      <xdr:xfrm>
        <a:off x="4133850" y="504825"/>
        <a:ext cx="59340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19</xdr:row>
      <xdr:rowOff>9525</xdr:rowOff>
    </xdr:from>
    <xdr:to>
      <xdr:col>11</xdr:col>
      <xdr:colOff>57150</xdr:colOff>
      <xdr:row>34</xdr:row>
      <xdr:rowOff>66675</xdr:rowOff>
    </xdr:to>
    <xdr:graphicFrame>
      <xdr:nvGraphicFramePr>
        <xdr:cNvPr id="2" name="Chart 4"/>
        <xdr:cNvGraphicFramePr/>
      </xdr:nvGraphicFramePr>
      <xdr:xfrm>
        <a:off x="4133850" y="3257550"/>
        <a:ext cx="59340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36</xdr:row>
      <xdr:rowOff>9525</xdr:rowOff>
    </xdr:from>
    <xdr:to>
      <xdr:col>11</xdr:col>
      <xdr:colOff>57150</xdr:colOff>
      <xdr:row>51</xdr:row>
      <xdr:rowOff>66675</xdr:rowOff>
    </xdr:to>
    <xdr:graphicFrame>
      <xdr:nvGraphicFramePr>
        <xdr:cNvPr id="3" name="Chart 5"/>
        <xdr:cNvGraphicFramePr/>
      </xdr:nvGraphicFramePr>
      <xdr:xfrm>
        <a:off x="4133850" y="6010275"/>
        <a:ext cx="59340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381000</xdr:colOff>
      <xdr:row>148</xdr:row>
      <xdr:rowOff>19050</xdr:rowOff>
    </xdr:from>
    <xdr:to>
      <xdr:col>25</xdr:col>
      <xdr:colOff>342900</xdr:colOff>
      <xdr:row>168</xdr:row>
      <xdr:rowOff>28575</xdr:rowOff>
    </xdr:to>
    <xdr:graphicFrame>
      <xdr:nvGraphicFramePr>
        <xdr:cNvPr id="1" name="Chart 26"/>
        <xdr:cNvGraphicFramePr/>
      </xdr:nvGraphicFramePr>
      <xdr:xfrm>
        <a:off x="9563100" y="16259175"/>
        <a:ext cx="31337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224</xdr:row>
      <xdr:rowOff>47625</xdr:rowOff>
    </xdr:from>
    <xdr:to>
      <xdr:col>25</xdr:col>
      <xdr:colOff>342900</xdr:colOff>
      <xdr:row>303</xdr:row>
      <xdr:rowOff>47625</xdr:rowOff>
    </xdr:to>
    <xdr:graphicFrame>
      <xdr:nvGraphicFramePr>
        <xdr:cNvPr id="2" name="Chart 30"/>
        <xdr:cNvGraphicFramePr/>
      </xdr:nvGraphicFramePr>
      <xdr:xfrm>
        <a:off x="257175" y="27555825"/>
        <a:ext cx="12439650" cy="1206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523875</xdr:colOff>
      <xdr:row>148</xdr:row>
      <xdr:rowOff>28575</xdr:rowOff>
    </xdr:from>
    <xdr:to>
      <xdr:col>19</xdr:col>
      <xdr:colOff>257175</xdr:colOff>
      <xdr:row>168</xdr:row>
      <xdr:rowOff>19050</xdr:rowOff>
    </xdr:to>
    <xdr:graphicFrame>
      <xdr:nvGraphicFramePr>
        <xdr:cNvPr id="3" name="Chart 31"/>
        <xdr:cNvGraphicFramePr/>
      </xdr:nvGraphicFramePr>
      <xdr:xfrm>
        <a:off x="6524625" y="16278225"/>
        <a:ext cx="29146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342900</xdr:colOff>
      <xdr:row>148</xdr:row>
      <xdr:rowOff>0</xdr:rowOff>
    </xdr:from>
    <xdr:to>
      <xdr:col>13</xdr:col>
      <xdr:colOff>390525</xdr:colOff>
      <xdr:row>168</xdr:row>
      <xdr:rowOff>38100</xdr:rowOff>
    </xdr:to>
    <xdr:graphicFrame>
      <xdr:nvGraphicFramePr>
        <xdr:cNvPr id="4" name="Chart 32"/>
        <xdr:cNvGraphicFramePr/>
      </xdr:nvGraphicFramePr>
      <xdr:xfrm>
        <a:off x="3371850" y="16249650"/>
        <a:ext cx="301942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6</xdr:col>
      <xdr:colOff>257175</xdr:colOff>
      <xdr:row>168</xdr:row>
      <xdr:rowOff>38100</xdr:rowOff>
    </xdr:to>
    <xdr:graphicFrame>
      <xdr:nvGraphicFramePr>
        <xdr:cNvPr id="5" name="Chart 33"/>
        <xdr:cNvGraphicFramePr/>
      </xdr:nvGraphicFramePr>
      <xdr:xfrm>
        <a:off x="247650" y="16249650"/>
        <a:ext cx="3038475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6</xdr:col>
      <xdr:colOff>0</xdr:colOff>
      <xdr:row>13</xdr:row>
      <xdr:rowOff>0</xdr:rowOff>
    </xdr:from>
    <xdr:to>
      <xdr:col>8</xdr:col>
      <xdr:colOff>19050</xdr:colOff>
      <xdr:row>14</xdr:row>
      <xdr:rowOff>9525</xdr:rowOff>
    </xdr:to>
    <xdr:pic>
      <xdr:nvPicPr>
        <xdr:cNvPr id="6" name="Skalieru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28950" y="1962150"/>
          <a:ext cx="838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</xdr:row>
      <xdr:rowOff>9525</xdr:rowOff>
    </xdr:from>
    <xdr:to>
      <xdr:col>15</xdr:col>
      <xdr:colOff>9525</xdr:colOff>
      <xdr:row>12</xdr:row>
      <xdr:rowOff>19050</xdr:rowOff>
    </xdr:to>
    <xdr:pic>
      <xdr:nvPicPr>
        <xdr:cNvPr id="7" name="GesamtMemor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0" y="1724025"/>
          <a:ext cx="1590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</xdr:row>
      <xdr:rowOff>0</xdr:rowOff>
    </xdr:from>
    <xdr:to>
      <xdr:col>15</xdr:col>
      <xdr:colOff>9525</xdr:colOff>
      <xdr:row>14</xdr:row>
      <xdr:rowOff>9525</xdr:rowOff>
    </xdr:to>
    <xdr:pic>
      <xdr:nvPicPr>
        <xdr:cNvPr id="8" name="Anstieg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0" y="1962150"/>
          <a:ext cx="1590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</xdr:row>
      <xdr:rowOff>114300</xdr:rowOff>
    </xdr:from>
    <xdr:to>
      <xdr:col>15</xdr:col>
      <xdr:colOff>9525</xdr:colOff>
      <xdr:row>16</xdr:row>
      <xdr:rowOff>9525</xdr:rowOff>
    </xdr:to>
    <xdr:pic>
      <xdr:nvPicPr>
        <xdr:cNvPr id="9" name="Anstieg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0" y="2209800"/>
          <a:ext cx="1590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</xdr:row>
      <xdr:rowOff>104775</xdr:rowOff>
    </xdr:from>
    <xdr:to>
      <xdr:col>15</xdr:col>
      <xdr:colOff>9525</xdr:colOff>
      <xdr:row>18</xdr:row>
      <xdr:rowOff>0</xdr:rowOff>
    </xdr:to>
    <xdr:pic>
      <xdr:nvPicPr>
        <xdr:cNvPr id="10" name="Anstieg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0" y="2438400"/>
          <a:ext cx="1590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168</xdr:row>
      <xdr:rowOff>114300</xdr:rowOff>
    </xdr:from>
    <xdr:to>
      <xdr:col>6</xdr:col>
      <xdr:colOff>238125</xdr:colOff>
      <xdr:row>190</xdr:row>
      <xdr:rowOff>57150</xdr:rowOff>
    </xdr:to>
    <xdr:graphicFrame>
      <xdr:nvGraphicFramePr>
        <xdr:cNvPr id="11" name="Chart 63"/>
        <xdr:cNvGraphicFramePr/>
      </xdr:nvGraphicFramePr>
      <xdr:xfrm>
        <a:off x="247650" y="19488150"/>
        <a:ext cx="3019425" cy="2990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304800</xdr:colOff>
      <xdr:row>168</xdr:row>
      <xdr:rowOff>114300</xdr:rowOff>
    </xdr:from>
    <xdr:to>
      <xdr:col>13</xdr:col>
      <xdr:colOff>390525</xdr:colOff>
      <xdr:row>190</xdr:row>
      <xdr:rowOff>57150</xdr:rowOff>
    </xdr:to>
    <xdr:graphicFrame>
      <xdr:nvGraphicFramePr>
        <xdr:cNvPr id="12" name="Chart 64"/>
        <xdr:cNvGraphicFramePr/>
      </xdr:nvGraphicFramePr>
      <xdr:xfrm>
        <a:off x="3333750" y="19488150"/>
        <a:ext cx="3057525" cy="2990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485775</xdr:colOff>
      <xdr:row>168</xdr:row>
      <xdr:rowOff>85725</xdr:rowOff>
    </xdr:from>
    <xdr:to>
      <xdr:col>19</xdr:col>
      <xdr:colOff>304800</xdr:colOff>
      <xdr:row>190</xdr:row>
      <xdr:rowOff>57150</xdr:rowOff>
    </xdr:to>
    <xdr:graphicFrame>
      <xdr:nvGraphicFramePr>
        <xdr:cNvPr id="13" name="Chart 65"/>
        <xdr:cNvGraphicFramePr/>
      </xdr:nvGraphicFramePr>
      <xdr:xfrm>
        <a:off x="6486525" y="19459575"/>
        <a:ext cx="3000375" cy="3019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361950</xdr:colOff>
      <xdr:row>168</xdr:row>
      <xdr:rowOff>95250</xdr:rowOff>
    </xdr:from>
    <xdr:to>
      <xdr:col>25</xdr:col>
      <xdr:colOff>381000</xdr:colOff>
      <xdr:row>190</xdr:row>
      <xdr:rowOff>57150</xdr:rowOff>
    </xdr:to>
    <xdr:graphicFrame>
      <xdr:nvGraphicFramePr>
        <xdr:cNvPr id="14" name="Chart 66"/>
        <xdr:cNvGraphicFramePr/>
      </xdr:nvGraphicFramePr>
      <xdr:xfrm>
        <a:off x="9544050" y="19469100"/>
        <a:ext cx="3190875" cy="3009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191</xdr:row>
      <xdr:rowOff>28575</xdr:rowOff>
    </xdr:from>
    <xdr:to>
      <xdr:col>25</xdr:col>
      <xdr:colOff>371475</xdr:colOff>
      <xdr:row>220</xdr:row>
      <xdr:rowOff>142875</xdr:rowOff>
    </xdr:to>
    <xdr:graphicFrame>
      <xdr:nvGraphicFramePr>
        <xdr:cNvPr id="15" name="Chart 67"/>
        <xdr:cNvGraphicFramePr/>
      </xdr:nvGraphicFramePr>
      <xdr:xfrm>
        <a:off x="247650" y="22555200"/>
        <a:ext cx="12477750" cy="4419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35"/>
  <sheetViews>
    <sheetView workbookViewId="0" topLeftCell="A1">
      <selection activeCell="A1" sqref="A1"/>
    </sheetView>
  </sheetViews>
  <sheetFormatPr defaultColWidth="10.28125" defaultRowHeight="12.75"/>
  <cols>
    <col min="1" max="1" width="4.140625" style="0" customWidth="1"/>
    <col min="2" max="2" width="7.57421875" style="0" customWidth="1"/>
    <col min="3" max="3" width="12.7109375" style="0" customWidth="1"/>
    <col min="4" max="4" width="8.7109375" style="0" customWidth="1"/>
    <col min="5" max="5" width="7.7109375" style="0" customWidth="1"/>
    <col min="6" max="6" width="7.140625" style="0" customWidth="1"/>
    <col min="7" max="7" width="11.28125" style="0" customWidth="1"/>
    <col min="8" max="8" width="13.00390625" style="0" customWidth="1"/>
    <col min="9" max="9" width="16.00390625" style="0" customWidth="1"/>
    <col min="10" max="10" width="13.421875" style="0" customWidth="1"/>
    <col min="11" max="11" width="14.8515625" style="0" customWidth="1"/>
    <col min="12" max="12" width="15.7109375" style="0" customWidth="1"/>
    <col min="13" max="13" width="15.28125" style="0" customWidth="1"/>
    <col min="14" max="16384" width="9.140625" style="0" customWidth="1"/>
  </cols>
  <sheetData>
    <row r="1" spans="1:13" ht="12.75">
      <c r="A1" s="151" t="s">
        <v>0</v>
      </c>
      <c r="B1" s="151" t="s">
        <v>104</v>
      </c>
      <c r="C1" s="151" t="s">
        <v>3</v>
      </c>
      <c r="D1" s="151" t="s">
        <v>2</v>
      </c>
      <c r="E1" s="151" t="s">
        <v>4</v>
      </c>
      <c r="F1" s="151" t="s">
        <v>5</v>
      </c>
      <c r="G1" s="151" t="s">
        <v>6</v>
      </c>
      <c r="H1" s="151" t="s">
        <v>105</v>
      </c>
      <c r="I1" s="151" t="s">
        <v>7</v>
      </c>
      <c r="J1" s="151" t="s">
        <v>106</v>
      </c>
      <c r="K1" s="151" t="s">
        <v>107</v>
      </c>
      <c r="L1" s="151" t="s">
        <v>108</v>
      </c>
      <c r="M1" s="151" t="s">
        <v>109</v>
      </c>
    </row>
    <row r="2" spans="1:13" ht="12.75">
      <c r="A2" s="152">
        <v>1</v>
      </c>
      <c r="B2" s="152">
        <v>2</v>
      </c>
      <c r="C2" s="151" t="s">
        <v>24</v>
      </c>
      <c r="D2" s="151" t="s">
        <v>25</v>
      </c>
      <c r="E2" s="152">
        <v>46978</v>
      </c>
      <c r="F2" s="152">
        <v>0.7</v>
      </c>
      <c r="G2" s="152">
        <v>349.241</v>
      </c>
      <c r="H2" s="152">
        <v>-8.74</v>
      </c>
      <c r="I2" s="152">
        <v>88.889</v>
      </c>
      <c r="J2" s="152">
        <v>7955.9</v>
      </c>
      <c r="K2" s="152">
        <v>-12.246</v>
      </c>
      <c r="L2" s="152">
        <v>1.12728802</v>
      </c>
      <c r="M2" s="152">
        <v>-20.6571</v>
      </c>
    </row>
    <row r="3" spans="1:13" ht="12.75">
      <c r="A3" s="152">
        <v>1</v>
      </c>
      <c r="B3" s="152">
        <v>3</v>
      </c>
      <c r="C3" s="151" t="s">
        <v>24</v>
      </c>
      <c r="D3" s="151" t="s">
        <v>25</v>
      </c>
      <c r="E3" s="152">
        <v>46978</v>
      </c>
      <c r="F3" s="152">
        <v>0.7</v>
      </c>
      <c r="G3" s="152">
        <v>133.474</v>
      </c>
      <c r="H3" s="152">
        <v>3.4848</v>
      </c>
      <c r="I3" s="152">
        <v>88.889</v>
      </c>
      <c r="J3" s="152">
        <v>7119.7</v>
      </c>
      <c r="K3" s="152">
        <v>-0.1149</v>
      </c>
      <c r="L3" s="152">
        <v>1.10894591</v>
      </c>
      <c r="M3" s="152">
        <v>-37.4022</v>
      </c>
    </row>
    <row r="4" spans="1:13" ht="12.75">
      <c r="A4" s="152">
        <v>2</v>
      </c>
      <c r="B4" s="152">
        <v>2</v>
      </c>
      <c r="C4" s="151" t="s">
        <v>24</v>
      </c>
      <c r="D4" s="151" t="s">
        <v>25</v>
      </c>
      <c r="E4" s="152">
        <v>46979</v>
      </c>
      <c r="F4" s="152">
        <v>0.7</v>
      </c>
      <c r="G4" s="152">
        <v>350.903</v>
      </c>
      <c r="H4" s="152">
        <v>-8.7896</v>
      </c>
      <c r="I4" s="152">
        <v>89.31209695</v>
      </c>
      <c r="J4" s="152">
        <v>8111.7</v>
      </c>
      <c r="K4" s="152">
        <v>-12.2969</v>
      </c>
      <c r="L4" s="152">
        <v>1.12685977</v>
      </c>
      <c r="M4" s="152">
        <v>-21.3201</v>
      </c>
    </row>
    <row r="5" spans="1:13" ht="12.75">
      <c r="A5" s="152">
        <v>2</v>
      </c>
      <c r="B5" s="152">
        <v>3</v>
      </c>
      <c r="C5" s="151" t="s">
        <v>24</v>
      </c>
      <c r="D5" s="151" t="s">
        <v>25</v>
      </c>
      <c r="E5" s="152">
        <v>46979</v>
      </c>
      <c r="F5" s="152">
        <v>0.7</v>
      </c>
      <c r="G5" s="152">
        <v>133.506</v>
      </c>
      <c r="H5" s="152">
        <v>3.6812</v>
      </c>
      <c r="I5" s="152">
        <v>33.97997792</v>
      </c>
      <c r="J5" s="152">
        <v>7156.5</v>
      </c>
      <c r="K5" s="152">
        <v>0.0809</v>
      </c>
      <c r="L5" s="152">
        <v>1.10938232</v>
      </c>
      <c r="M5" s="152">
        <v>-37.2868</v>
      </c>
    </row>
    <row r="6" spans="1:13" ht="12.75">
      <c r="A6" s="152">
        <v>3</v>
      </c>
      <c r="B6" s="152">
        <v>2</v>
      </c>
      <c r="C6" s="151" t="s">
        <v>24</v>
      </c>
      <c r="D6" s="151" t="s">
        <v>25</v>
      </c>
      <c r="E6" s="152">
        <v>46980</v>
      </c>
      <c r="F6" s="152">
        <v>0.7</v>
      </c>
      <c r="G6" s="152">
        <v>354.424</v>
      </c>
      <c r="H6" s="152">
        <v>-8.7908</v>
      </c>
      <c r="I6" s="152">
        <v>90.20821505</v>
      </c>
      <c r="J6" s="152">
        <v>8181.3</v>
      </c>
      <c r="K6" s="152">
        <v>-12.2982</v>
      </c>
      <c r="L6" s="152">
        <v>1.126509</v>
      </c>
      <c r="M6" s="152">
        <v>-21.3856</v>
      </c>
    </row>
    <row r="7" spans="1:13" ht="12.75">
      <c r="A7" s="152">
        <v>3</v>
      </c>
      <c r="B7" s="152">
        <v>3</v>
      </c>
      <c r="C7" s="151" t="s">
        <v>24</v>
      </c>
      <c r="D7" s="151" t="s">
        <v>25</v>
      </c>
      <c r="E7" s="152">
        <v>46980</v>
      </c>
      <c r="F7" s="152">
        <v>0.7</v>
      </c>
      <c r="G7" s="152">
        <v>133.46</v>
      </c>
      <c r="H7" s="152">
        <v>3.6758</v>
      </c>
      <c r="I7" s="152">
        <v>33.96823982</v>
      </c>
      <c r="J7" s="152">
        <v>7123.1</v>
      </c>
      <c r="K7" s="152">
        <v>0.0754</v>
      </c>
      <c r="L7" s="152">
        <v>1.10902008</v>
      </c>
      <c r="M7" s="152">
        <v>-37.3663</v>
      </c>
    </row>
    <row r="8" spans="1:13" ht="12.75">
      <c r="A8" s="152">
        <v>4</v>
      </c>
      <c r="B8" s="152">
        <v>2</v>
      </c>
      <c r="C8" s="151" t="s">
        <v>24</v>
      </c>
      <c r="D8" s="151" t="s">
        <v>25</v>
      </c>
      <c r="E8" s="152">
        <v>46981</v>
      </c>
      <c r="F8" s="152">
        <v>0.7</v>
      </c>
      <c r="G8" s="152">
        <v>349.84</v>
      </c>
      <c r="H8" s="152">
        <v>-8.9457</v>
      </c>
      <c r="I8" s="152">
        <v>89.04154727</v>
      </c>
      <c r="J8" s="152">
        <v>8023.8</v>
      </c>
      <c r="K8" s="152">
        <v>-12.4526</v>
      </c>
      <c r="L8" s="152">
        <v>1.12645534</v>
      </c>
      <c r="M8" s="152">
        <v>-21.4548</v>
      </c>
    </row>
    <row r="9" spans="1:13" ht="12.75">
      <c r="A9" s="152">
        <v>4</v>
      </c>
      <c r="B9" s="152">
        <v>3</v>
      </c>
      <c r="C9" s="151" t="s">
        <v>24</v>
      </c>
      <c r="D9" s="151" t="s">
        <v>25</v>
      </c>
      <c r="E9" s="152">
        <v>46981</v>
      </c>
      <c r="F9" s="152">
        <v>0.7</v>
      </c>
      <c r="G9" s="152">
        <v>133.62</v>
      </c>
      <c r="H9" s="152">
        <v>3.6945</v>
      </c>
      <c r="I9" s="152">
        <v>34.00910084</v>
      </c>
      <c r="J9" s="152">
        <v>7119.8</v>
      </c>
      <c r="K9" s="152">
        <v>0.0938</v>
      </c>
      <c r="L9" s="152">
        <v>1.10899535</v>
      </c>
      <c r="M9" s="152">
        <v>-37.4124</v>
      </c>
    </row>
    <row r="10" spans="1:13" ht="12.75">
      <c r="A10" s="152">
        <v>5</v>
      </c>
      <c r="B10" s="152">
        <v>2</v>
      </c>
      <c r="C10" s="151" t="s">
        <v>24</v>
      </c>
      <c r="D10" s="151" t="s">
        <v>25</v>
      </c>
      <c r="E10" s="152">
        <v>46982</v>
      </c>
      <c r="F10" s="152">
        <v>0.7</v>
      </c>
      <c r="G10" s="152">
        <v>345.052</v>
      </c>
      <c r="H10" s="152">
        <v>-8.8962</v>
      </c>
      <c r="I10" s="152">
        <v>87.82290247</v>
      </c>
      <c r="J10" s="152">
        <v>7981.8</v>
      </c>
      <c r="K10" s="152">
        <v>-12.4031</v>
      </c>
      <c r="L10" s="152">
        <v>1.12643305</v>
      </c>
      <c r="M10" s="152">
        <v>-21.3975</v>
      </c>
    </row>
    <row r="11" spans="1:13" ht="12.75">
      <c r="A11" s="152">
        <v>5</v>
      </c>
      <c r="B11" s="152">
        <v>3</v>
      </c>
      <c r="C11" s="151" t="s">
        <v>24</v>
      </c>
      <c r="D11" s="151" t="s">
        <v>25</v>
      </c>
      <c r="E11" s="152">
        <v>46982</v>
      </c>
      <c r="F11" s="152">
        <v>0.7</v>
      </c>
      <c r="G11" s="152">
        <v>133.813</v>
      </c>
      <c r="H11" s="152">
        <v>3.5409</v>
      </c>
      <c r="I11" s="152">
        <v>34.05809888</v>
      </c>
      <c r="J11" s="152">
        <v>7141</v>
      </c>
      <c r="K11" s="152">
        <v>-0.0592</v>
      </c>
      <c r="L11" s="152">
        <v>1.10884891</v>
      </c>
      <c r="M11" s="152">
        <v>-37.4643</v>
      </c>
    </row>
    <row r="12" spans="1:13" ht="12.75">
      <c r="A12" s="152">
        <v>6</v>
      </c>
      <c r="B12" s="152">
        <v>2</v>
      </c>
      <c r="C12" s="151" t="s">
        <v>24</v>
      </c>
      <c r="D12" s="151" t="s">
        <v>25</v>
      </c>
      <c r="E12" s="152">
        <v>46983</v>
      </c>
      <c r="F12" s="152">
        <v>0.7</v>
      </c>
      <c r="G12" s="152">
        <v>351.077</v>
      </c>
      <c r="H12" s="152">
        <v>-8.9579</v>
      </c>
      <c r="I12" s="152">
        <v>89.35639896</v>
      </c>
      <c r="J12" s="152">
        <v>8130.7</v>
      </c>
      <c r="K12" s="152">
        <v>-12.4646</v>
      </c>
      <c r="L12" s="152">
        <v>1.12665221</v>
      </c>
      <c r="M12" s="152">
        <v>-21.3999</v>
      </c>
    </row>
    <row r="13" spans="1:13" ht="12.75">
      <c r="A13" s="152">
        <v>6</v>
      </c>
      <c r="B13" s="152">
        <v>3</v>
      </c>
      <c r="C13" s="151" t="s">
        <v>24</v>
      </c>
      <c r="D13" s="151" t="s">
        <v>25</v>
      </c>
      <c r="E13" s="152">
        <v>46983</v>
      </c>
      <c r="F13" s="152">
        <v>0.7</v>
      </c>
      <c r="G13" s="152">
        <v>133.821</v>
      </c>
      <c r="H13" s="152">
        <v>3.6492</v>
      </c>
      <c r="I13" s="152">
        <v>34.06009523</v>
      </c>
      <c r="J13" s="152">
        <v>7161.3</v>
      </c>
      <c r="K13" s="152">
        <v>0.049</v>
      </c>
      <c r="L13" s="152">
        <v>1.10927454</v>
      </c>
      <c r="M13" s="152">
        <v>-37.2809</v>
      </c>
    </row>
    <row r="14" spans="1:13" ht="12.75">
      <c r="A14" s="152">
        <v>7</v>
      </c>
      <c r="B14" s="152">
        <v>2</v>
      </c>
      <c r="C14" s="151" t="s">
        <v>24</v>
      </c>
      <c r="D14" s="151" t="s">
        <v>25</v>
      </c>
      <c r="E14" s="152">
        <v>46984</v>
      </c>
      <c r="F14" s="152">
        <v>0.7</v>
      </c>
      <c r="G14" s="152">
        <v>347.672</v>
      </c>
      <c r="H14" s="152">
        <v>-9.0065</v>
      </c>
      <c r="I14" s="152">
        <v>88.48959986</v>
      </c>
      <c r="J14" s="152">
        <v>8031.8</v>
      </c>
      <c r="K14" s="152">
        <v>-12.5129</v>
      </c>
      <c r="L14" s="152">
        <v>1.1266256</v>
      </c>
      <c r="M14" s="152">
        <v>-21.4171</v>
      </c>
    </row>
    <row r="15" spans="1:13" ht="12.75">
      <c r="A15" s="152">
        <v>7</v>
      </c>
      <c r="B15" s="152">
        <v>3</v>
      </c>
      <c r="C15" s="151" t="s">
        <v>24</v>
      </c>
      <c r="D15" s="151" t="s">
        <v>25</v>
      </c>
      <c r="E15" s="152">
        <v>46984</v>
      </c>
      <c r="F15" s="152">
        <v>0.7</v>
      </c>
      <c r="G15" s="152">
        <v>133.755</v>
      </c>
      <c r="H15" s="152">
        <v>3.6712</v>
      </c>
      <c r="I15" s="152">
        <v>34.04338009</v>
      </c>
      <c r="J15" s="152">
        <v>7138.7</v>
      </c>
      <c r="K15" s="152">
        <v>0.0708</v>
      </c>
      <c r="L15" s="152">
        <v>1.10922161</v>
      </c>
      <c r="M15" s="152">
        <v>-37.3231</v>
      </c>
    </row>
    <row r="16" spans="1:13" ht="12.75">
      <c r="A16" s="152">
        <v>8</v>
      </c>
      <c r="B16" s="152">
        <v>2</v>
      </c>
      <c r="C16" s="151" t="s">
        <v>24</v>
      </c>
      <c r="D16" s="151" t="s">
        <v>25</v>
      </c>
      <c r="E16" s="152">
        <v>46985</v>
      </c>
      <c r="F16" s="152">
        <v>0.7</v>
      </c>
      <c r="G16" s="152">
        <v>343.425</v>
      </c>
      <c r="H16" s="152">
        <v>-8.8342</v>
      </c>
      <c r="I16" s="152">
        <v>87.4088663</v>
      </c>
      <c r="J16" s="152">
        <v>7970.2</v>
      </c>
      <c r="K16" s="152">
        <v>-12.3415</v>
      </c>
      <c r="L16" s="152">
        <v>1.12660475</v>
      </c>
      <c r="M16" s="152">
        <v>-21.3938</v>
      </c>
    </row>
    <row r="17" spans="1:13" ht="12.75">
      <c r="A17" s="152">
        <v>8</v>
      </c>
      <c r="B17" s="152">
        <v>3</v>
      </c>
      <c r="C17" s="151" t="s">
        <v>24</v>
      </c>
      <c r="D17" s="151" t="s">
        <v>25</v>
      </c>
      <c r="E17" s="152">
        <v>46985</v>
      </c>
      <c r="F17" s="152">
        <v>0.7</v>
      </c>
      <c r="G17" s="152">
        <v>134.116</v>
      </c>
      <c r="H17" s="152">
        <v>3.7081</v>
      </c>
      <c r="I17" s="152">
        <v>34.1353135</v>
      </c>
      <c r="J17" s="152">
        <v>7152.8</v>
      </c>
      <c r="K17" s="152">
        <v>0.1076</v>
      </c>
      <c r="L17" s="152">
        <v>1.10922662</v>
      </c>
      <c r="M17" s="152">
        <v>-37.2748</v>
      </c>
    </row>
    <row r="18" spans="1:13" ht="12.75">
      <c r="A18" s="152">
        <v>9</v>
      </c>
      <c r="B18" s="152">
        <v>2</v>
      </c>
      <c r="C18" s="151" t="s">
        <v>24</v>
      </c>
      <c r="D18" s="151" t="s">
        <v>25</v>
      </c>
      <c r="E18" s="152">
        <v>46986</v>
      </c>
      <c r="F18" s="152">
        <v>0.7</v>
      </c>
      <c r="G18" s="152">
        <v>345.361</v>
      </c>
      <c r="H18" s="152">
        <v>-9.0034</v>
      </c>
      <c r="I18" s="152">
        <v>88.889</v>
      </c>
      <c r="J18" s="152">
        <v>8010.3</v>
      </c>
      <c r="K18" s="152">
        <v>-12.51</v>
      </c>
      <c r="L18" s="152">
        <v>1.12657274</v>
      </c>
      <c r="M18" s="152">
        <v>-21.4573</v>
      </c>
    </row>
    <row r="19" spans="1:13" ht="12.75">
      <c r="A19" s="152">
        <v>9</v>
      </c>
      <c r="B19" s="152">
        <v>3</v>
      </c>
      <c r="C19" s="151" t="s">
        <v>24</v>
      </c>
      <c r="D19" s="151" t="s">
        <v>25</v>
      </c>
      <c r="E19" s="152">
        <v>46986</v>
      </c>
      <c r="F19" s="152">
        <v>0.7</v>
      </c>
      <c r="G19" s="152">
        <v>133.78</v>
      </c>
      <c r="H19" s="152">
        <v>3.641</v>
      </c>
      <c r="I19" s="152">
        <v>88.889</v>
      </c>
      <c r="J19" s="152">
        <v>7091.5</v>
      </c>
      <c r="K19" s="152">
        <v>0.0409</v>
      </c>
      <c r="L19" s="152">
        <v>1.10925411</v>
      </c>
      <c r="M19" s="152">
        <v>-37.286</v>
      </c>
    </row>
    <row r="20" spans="1:13" ht="12.75">
      <c r="A20" s="152">
        <v>10</v>
      </c>
      <c r="B20" s="152">
        <v>2</v>
      </c>
      <c r="C20" s="151" t="s">
        <v>34</v>
      </c>
      <c r="D20" s="151" t="s">
        <v>63</v>
      </c>
      <c r="E20" s="152">
        <v>46987</v>
      </c>
      <c r="F20" s="152">
        <v>0.7</v>
      </c>
      <c r="G20" s="152">
        <v>359.999</v>
      </c>
      <c r="H20" s="152">
        <v>-4.4889</v>
      </c>
      <c r="I20" s="152">
        <v>92.65646209</v>
      </c>
      <c r="J20" s="152">
        <v>8369.2</v>
      </c>
      <c r="K20" s="152">
        <v>-8.0163</v>
      </c>
      <c r="L20" s="152">
        <v>1.12665346</v>
      </c>
      <c r="M20" s="152">
        <v>-21.4546</v>
      </c>
    </row>
    <row r="21" spans="1:13" ht="12.75">
      <c r="A21" s="152">
        <v>10</v>
      </c>
      <c r="B21" s="152">
        <v>3</v>
      </c>
      <c r="C21" s="151" t="s">
        <v>34</v>
      </c>
      <c r="D21" s="151" t="s">
        <v>63</v>
      </c>
      <c r="E21" s="152">
        <v>46987</v>
      </c>
      <c r="F21" s="152">
        <v>0.7</v>
      </c>
      <c r="G21" s="152">
        <v>134.253</v>
      </c>
      <c r="H21" s="152">
        <v>3.6235</v>
      </c>
      <c r="I21" s="152">
        <v>34.55392756</v>
      </c>
      <c r="J21" s="152">
        <v>7038.9</v>
      </c>
      <c r="K21" s="152">
        <v>0.0233</v>
      </c>
      <c r="L21" s="152">
        <v>1.10920663</v>
      </c>
      <c r="M21" s="152">
        <v>-37.3146</v>
      </c>
    </row>
    <row r="22" spans="1:13" ht="12.75">
      <c r="A22" s="152">
        <v>11</v>
      </c>
      <c r="B22" s="152">
        <v>2</v>
      </c>
      <c r="C22" s="151" t="s">
        <v>34</v>
      </c>
      <c r="D22" s="151" t="s">
        <v>63</v>
      </c>
      <c r="E22" s="152">
        <v>46988</v>
      </c>
      <c r="F22" s="152">
        <v>0.7</v>
      </c>
      <c r="G22" s="152">
        <v>358.162</v>
      </c>
      <c r="H22" s="152">
        <v>-4.2996</v>
      </c>
      <c r="I22" s="152">
        <v>92.18370918</v>
      </c>
      <c r="J22" s="152">
        <v>8350.3</v>
      </c>
      <c r="K22" s="152">
        <v>-7.8278</v>
      </c>
      <c r="L22" s="152">
        <v>1.12664853</v>
      </c>
      <c r="M22" s="152">
        <v>-21.4454</v>
      </c>
    </row>
    <row r="23" spans="1:13" ht="12.75">
      <c r="A23" s="152">
        <v>11</v>
      </c>
      <c r="B23" s="152">
        <v>3</v>
      </c>
      <c r="C23" s="151" t="s">
        <v>34</v>
      </c>
      <c r="D23" s="151" t="s">
        <v>63</v>
      </c>
      <c r="E23" s="152">
        <v>46988</v>
      </c>
      <c r="F23" s="152">
        <v>0.7</v>
      </c>
      <c r="G23" s="152">
        <v>134.117</v>
      </c>
      <c r="H23" s="152">
        <v>3.7319</v>
      </c>
      <c r="I23" s="152">
        <v>34.51907215</v>
      </c>
      <c r="J23" s="152">
        <v>7110.9</v>
      </c>
      <c r="K23" s="152">
        <v>0.1314</v>
      </c>
      <c r="L23" s="152">
        <v>1.10927891</v>
      </c>
      <c r="M23" s="152">
        <v>-37.2346</v>
      </c>
    </row>
    <row r="24" spans="1:13" ht="12.75">
      <c r="A24" s="152">
        <v>12</v>
      </c>
      <c r="B24" s="152">
        <v>2</v>
      </c>
      <c r="C24" s="151" t="s">
        <v>34</v>
      </c>
      <c r="D24" s="151" t="s">
        <v>63</v>
      </c>
      <c r="E24" s="152">
        <v>46989</v>
      </c>
      <c r="F24" s="152">
        <v>0.7</v>
      </c>
      <c r="G24" s="152">
        <v>353.782</v>
      </c>
      <c r="H24" s="152">
        <v>-4.3153</v>
      </c>
      <c r="I24" s="152">
        <v>91.0565044</v>
      </c>
      <c r="J24" s="152">
        <v>8215.1</v>
      </c>
      <c r="K24" s="152">
        <v>-7.8436</v>
      </c>
      <c r="L24" s="152">
        <v>1.126604</v>
      </c>
      <c r="M24" s="152">
        <v>-21.514</v>
      </c>
    </row>
    <row r="25" spans="1:13" ht="12.75">
      <c r="A25" s="152">
        <v>12</v>
      </c>
      <c r="B25" s="152">
        <v>3</v>
      </c>
      <c r="C25" s="151" t="s">
        <v>34</v>
      </c>
      <c r="D25" s="151" t="s">
        <v>63</v>
      </c>
      <c r="E25" s="152">
        <v>46989</v>
      </c>
      <c r="F25" s="152">
        <v>0.7</v>
      </c>
      <c r="G25" s="152">
        <v>134.118</v>
      </c>
      <c r="H25" s="152">
        <v>3.715</v>
      </c>
      <c r="I25" s="152">
        <v>34.51927861</v>
      </c>
      <c r="J25" s="152">
        <v>7048.7</v>
      </c>
      <c r="K25" s="152">
        <v>0.1146</v>
      </c>
      <c r="L25" s="152">
        <v>1.10927455</v>
      </c>
      <c r="M25" s="152">
        <v>-37.2665</v>
      </c>
    </row>
    <row r="26" spans="1:13" ht="12.75">
      <c r="A26" s="152">
        <v>13</v>
      </c>
      <c r="B26" s="152">
        <v>2</v>
      </c>
      <c r="C26" s="151" t="s">
        <v>35</v>
      </c>
      <c r="D26" s="151" t="s">
        <v>63</v>
      </c>
      <c r="E26" s="152">
        <v>46990</v>
      </c>
      <c r="F26" s="152">
        <v>0.7</v>
      </c>
      <c r="G26" s="152">
        <v>363.52</v>
      </c>
      <c r="H26" s="152">
        <v>-4.2588</v>
      </c>
      <c r="I26" s="152">
        <v>93.56278796</v>
      </c>
      <c r="J26" s="152">
        <v>8471.9</v>
      </c>
      <c r="K26" s="152">
        <v>-7.7873</v>
      </c>
      <c r="L26" s="152">
        <v>1.12667153</v>
      </c>
      <c r="M26" s="152">
        <v>-21.4627</v>
      </c>
    </row>
    <row r="27" spans="1:13" ht="12.75">
      <c r="A27" s="152">
        <v>13</v>
      </c>
      <c r="B27" s="152">
        <v>3</v>
      </c>
      <c r="C27" s="151" t="s">
        <v>35</v>
      </c>
      <c r="D27" s="151" t="s">
        <v>63</v>
      </c>
      <c r="E27" s="152">
        <v>46990</v>
      </c>
      <c r="F27" s="152">
        <v>0.7</v>
      </c>
      <c r="G27" s="152">
        <v>134.176</v>
      </c>
      <c r="H27" s="152">
        <v>3.699</v>
      </c>
      <c r="I27" s="152">
        <v>34.53426694</v>
      </c>
      <c r="J27" s="152">
        <v>7088.1</v>
      </c>
      <c r="K27" s="152">
        <v>0.0985</v>
      </c>
      <c r="L27" s="152">
        <v>1.10924381</v>
      </c>
      <c r="M27" s="152">
        <v>-37.3022</v>
      </c>
    </row>
    <row r="28" spans="1:13" ht="12.75">
      <c r="A28" s="152">
        <v>14</v>
      </c>
      <c r="B28" s="152">
        <v>2</v>
      </c>
      <c r="C28" s="151" t="s">
        <v>35</v>
      </c>
      <c r="D28" s="151" t="s">
        <v>63</v>
      </c>
      <c r="E28" s="152">
        <v>46991</v>
      </c>
      <c r="F28" s="152">
        <v>0.7</v>
      </c>
      <c r="G28" s="152">
        <v>362.741</v>
      </c>
      <c r="H28" s="152">
        <v>-4.2239</v>
      </c>
      <c r="I28" s="152">
        <v>93.36235193</v>
      </c>
      <c r="J28" s="152">
        <v>8457.6</v>
      </c>
      <c r="K28" s="152">
        <v>-7.7523</v>
      </c>
      <c r="L28" s="152">
        <v>1.12670479</v>
      </c>
      <c r="M28" s="152">
        <v>-21.3791</v>
      </c>
    </row>
    <row r="29" spans="1:13" ht="12.75">
      <c r="A29" s="152">
        <v>14</v>
      </c>
      <c r="B29" s="152">
        <v>3</v>
      </c>
      <c r="C29" s="151" t="s">
        <v>35</v>
      </c>
      <c r="D29" s="151" t="s">
        <v>63</v>
      </c>
      <c r="E29" s="152">
        <v>46991</v>
      </c>
      <c r="F29" s="152">
        <v>0.7</v>
      </c>
      <c r="G29" s="152">
        <v>134.285</v>
      </c>
      <c r="H29" s="152">
        <v>3.6471</v>
      </c>
      <c r="I29" s="152">
        <v>34.56240787</v>
      </c>
      <c r="J29" s="152">
        <v>7043.7</v>
      </c>
      <c r="K29" s="152">
        <v>0.0471</v>
      </c>
      <c r="L29" s="152">
        <v>1.1092573</v>
      </c>
      <c r="M29" s="152">
        <v>-37.2357</v>
      </c>
    </row>
    <row r="30" spans="1:13" ht="12.75">
      <c r="A30" s="152">
        <v>15</v>
      </c>
      <c r="B30" s="152">
        <v>2</v>
      </c>
      <c r="C30" s="151" t="s">
        <v>35</v>
      </c>
      <c r="D30" s="151" t="s">
        <v>63</v>
      </c>
      <c r="E30" s="152">
        <v>46992</v>
      </c>
      <c r="F30" s="152">
        <v>0.7</v>
      </c>
      <c r="G30" s="152">
        <v>359.335</v>
      </c>
      <c r="H30" s="152">
        <v>-4.1927</v>
      </c>
      <c r="I30" s="152">
        <v>92.48579258</v>
      </c>
      <c r="J30" s="152">
        <v>8342.4</v>
      </c>
      <c r="K30" s="152">
        <v>-7.7214</v>
      </c>
      <c r="L30" s="152">
        <v>1.12658751</v>
      </c>
      <c r="M30" s="152">
        <v>-21.4891</v>
      </c>
    </row>
    <row r="31" spans="1:13" ht="12.75">
      <c r="A31" s="152">
        <v>15</v>
      </c>
      <c r="B31" s="152">
        <v>3</v>
      </c>
      <c r="C31" s="151" t="s">
        <v>35</v>
      </c>
      <c r="D31" s="151" t="s">
        <v>63</v>
      </c>
      <c r="E31" s="152">
        <v>46992</v>
      </c>
      <c r="F31" s="152">
        <v>0.7</v>
      </c>
      <c r="G31" s="152">
        <v>134.116</v>
      </c>
      <c r="H31" s="152">
        <v>3.7065</v>
      </c>
      <c r="I31" s="152">
        <v>34.51888055</v>
      </c>
      <c r="J31" s="152">
        <v>7080.8</v>
      </c>
      <c r="K31" s="152">
        <v>0.1061</v>
      </c>
      <c r="L31" s="152">
        <v>1.1092472</v>
      </c>
      <c r="M31" s="152">
        <v>-37.2496</v>
      </c>
    </row>
    <row r="32" spans="1:13" ht="12.75">
      <c r="A32" s="152">
        <v>16</v>
      </c>
      <c r="B32" s="152">
        <v>2</v>
      </c>
      <c r="C32" s="151" t="s">
        <v>36</v>
      </c>
      <c r="D32" s="151" t="s">
        <v>63</v>
      </c>
      <c r="E32" s="152">
        <v>46993</v>
      </c>
      <c r="F32" s="152">
        <v>0.7</v>
      </c>
      <c r="G32" s="152">
        <v>357.231</v>
      </c>
      <c r="H32" s="152">
        <v>-4.2724</v>
      </c>
      <c r="I32" s="152">
        <v>91.94416453</v>
      </c>
      <c r="J32" s="152">
        <v>8274.7</v>
      </c>
      <c r="K32" s="152">
        <v>-7.8008</v>
      </c>
      <c r="L32" s="152">
        <v>1.12665033</v>
      </c>
      <c r="M32" s="152">
        <v>-21.4622</v>
      </c>
    </row>
    <row r="33" spans="1:13" ht="12.75">
      <c r="A33" s="152">
        <v>16</v>
      </c>
      <c r="B33" s="152">
        <v>3</v>
      </c>
      <c r="C33" s="151" t="s">
        <v>36</v>
      </c>
      <c r="D33" s="151" t="s">
        <v>63</v>
      </c>
      <c r="E33" s="152">
        <v>46993</v>
      </c>
      <c r="F33" s="152">
        <v>0.7</v>
      </c>
      <c r="G33" s="152">
        <v>134.315</v>
      </c>
      <c r="H33" s="152">
        <v>3.6429</v>
      </c>
      <c r="I33" s="152">
        <v>34.56997626</v>
      </c>
      <c r="J33" s="152">
        <v>7066.7</v>
      </c>
      <c r="K33" s="152">
        <v>0.0428</v>
      </c>
      <c r="L33" s="152">
        <v>1.1092615</v>
      </c>
      <c r="M33" s="152">
        <v>-37.2663</v>
      </c>
    </row>
    <row r="34" spans="1:13" ht="12.75">
      <c r="A34" s="152">
        <v>17</v>
      </c>
      <c r="B34" s="152">
        <v>2</v>
      </c>
      <c r="C34" s="151" t="s">
        <v>36</v>
      </c>
      <c r="D34" s="151" t="s">
        <v>63</v>
      </c>
      <c r="E34" s="152">
        <v>46994</v>
      </c>
      <c r="F34" s="152">
        <v>0.7</v>
      </c>
      <c r="G34" s="152">
        <v>358.386</v>
      </c>
      <c r="H34" s="152">
        <v>-4.3632</v>
      </c>
      <c r="I34" s="152">
        <v>92.24136078</v>
      </c>
      <c r="J34" s="152">
        <v>8314</v>
      </c>
      <c r="K34" s="152">
        <v>-7.8912</v>
      </c>
      <c r="L34" s="152">
        <v>1.12663503</v>
      </c>
      <c r="M34" s="152">
        <v>-21.4638</v>
      </c>
    </row>
    <row r="35" spans="1:13" ht="12.75">
      <c r="A35" s="152">
        <v>17</v>
      </c>
      <c r="B35" s="152">
        <v>3</v>
      </c>
      <c r="C35" s="151" t="s">
        <v>36</v>
      </c>
      <c r="D35" s="151" t="s">
        <v>63</v>
      </c>
      <c r="E35" s="152">
        <v>46994</v>
      </c>
      <c r="F35" s="152">
        <v>0.7</v>
      </c>
      <c r="G35" s="152">
        <v>134.355</v>
      </c>
      <c r="H35" s="152">
        <v>3.6576</v>
      </c>
      <c r="I35" s="152">
        <v>34.58042494</v>
      </c>
      <c r="J35" s="152">
        <v>7077.3</v>
      </c>
      <c r="K35" s="152">
        <v>0.0574</v>
      </c>
      <c r="L35" s="152">
        <v>1.10923544</v>
      </c>
      <c r="M35" s="152">
        <v>-37.2797</v>
      </c>
    </row>
    <row r="36" spans="1:13" ht="12.75">
      <c r="A36" s="152">
        <v>18</v>
      </c>
      <c r="B36" s="152">
        <v>2</v>
      </c>
      <c r="C36" s="151" t="s">
        <v>36</v>
      </c>
      <c r="D36" s="151" t="s">
        <v>63</v>
      </c>
      <c r="E36" s="152">
        <v>46995</v>
      </c>
      <c r="F36" s="152">
        <v>0.7</v>
      </c>
      <c r="G36" s="152">
        <v>363.59</v>
      </c>
      <c r="H36" s="152">
        <v>-4.2943</v>
      </c>
      <c r="I36" s="152">
        <v>93.58086523</v>
      </c>
      <c r="J36" s="152">
        <v>8438.3</v>
      </c>
      <c r="K36" s="152">
        <v>-7.8226</v>
      </c>
      <c r="L36" s="152">
        <v>1.12662439</v>
      </c>
      <c r="M36" s="152">
        <v>-21.4474</v>
      </c>
    </row>
    <row r="37" spans="1:13" ht="12.75">
      <c r="A37" s="152">
        <v>18</v>
      </c>
      <c r="B37" s="152">
        <v>3</v>
      </c>
      <c r="C37" s="151" t="s">
        <v>36</v>
      </c>
      <c r="D37" s="151" t="s">
        <v>63</v>
      </c>
      <c r="E37" s="152">
        <v>46995</v>
      </c>
      <c r="F37" s="152">
        <v>0.7</v>
      </c>
      <c r="G37" s="152">
        <v>134.419</v>
      </c>
      <c r="H37" s="152">
        <v>3.6896</v>
      </c>
      <c r="I37" s="152">
        <v>34.59679063</v>
      </c>
      <c r="J37" s="152">
        <v>7026</v>
      </c>
      <c r="K37" s="152">
        <v>0.0893</v>
      </c>
      <c r="L37" s="152">
        <v>1.10924588</v>
      </c>
      <c r="M37" s="152">
        <v>-37.244</v>
      </c>
    </row>
    <row r="38" spans="1:13" ht="12.75">
      <c r="A38" s="152">
        <v>19</v>
      </c>
      <c r="B38" s="152">
        <v>2</v>
      </c>
      <c r="C38" s="151" t="s">
        <v>37</v>
      </c>
      <c r="D38" s="151" t="s">
        <v>63</v>
      </c>
      <c r="E38" s="152">
        <v>46996</v>
      </c>
      <c r="F38" s="152">
        <v>0.7</v>
      </c>
      <c r="G38" s="152">
        <v>361.077</v>
      </c>
      <c r="H38" s="152">
        <v>-4.182</v>
      </c>
      <c r="I38" s="152">
        <v>92.93404666</v>
      </c>
      <c r="J38" s="152">
        <v>8349.1</v>
      </c>
      <c r="K38" s="152">
        <v>-7.7107</v>
      </c>
      <c r="L38" s="152">
        <v>1.12664581</v>
      </c>
      <c r="M38" s="152">
        <v>-21.4412</v>
      </c>
    </row>
    <row r="39" spans="1:13" ht="12.75">
      <c r="A39" s="152">
        <v>19</v>
      </c>
      <c r="B39" s="152">
        <v>3</v>
      </c>
      <c r="C39" s="151" t="s">
        <v>37</v>
      </c>
      <c r="D39" s="151" t="s">
        <v>63</v>
      </c>
      <c r="E39" s="152">
        <v>46996</v>
      </c>
      <c r="F39" s="152">
        <v>0.7</v>
      </c>
      <c r="G39" s="152">
        <v>134.515</v>
      </c>
      <c r="H39" s="152">
        <v>3.71</v>
      </c>
      <c r="I39" s="152">
        <v>34.62154061</v>
      </c>
      <c r="J39" s="152">
        <v>7072.1</v>
      </c>
      <c r="K39" s="152">
        <v>0.1095</v>
      </c>
      <c r="L39" s="152">
        <v>1.10918628</v>
      </c>
      <c r="M39" s="152">
        <v>-37.3088</v>
      </c>
    </row>
    <row r="40" spans="1:13" ht="12.75">
      <c r="A40" s="152">
        <v>20</v>
      </c>
      <c r="B40" s="152">
        <v>2</v>
      </c>
      <c r="C40" s="151" t="s">
        <v>37</v>
      </c>
      <c r="D40" s="151" t="s">
        <v>63</v>
      </c>
      <c r="E40" s="152">
        <v>46997</v>
      </c>
      <c r="F40" s="152">
        <v>0.7</v>
      </c>
      <c r="G40" s="152">
        <v>358.159</v>
      </c>
      <c r="H40" s="152">
        <v>-4.323</v>
      </c>
      <c r="I40" s="152">
        <v>92.18293692</v>
      </c>
      <c r="J40" s="152">
        <v>8325.1</v>
      </c>
      <c r="K40" s="152">
        <v>-7.8513</v>
      </c>
      <c r="L40" s="152">
        <v>1.12659392</v>
      </c>
      <c r="M40" s="152">
        <v>-21.5424</v>
      </c>
    </row>
    <row r="41" spans="1:13" ht="12.75">
      <c r="A41" s="152">
        <v>20</v>
      </c>
      <c r="B41" s="152">
        <v>3</v>
      </c>
      <c r="C41" s="151" t="s">
        <v>37</v>
      </c>
      <c r="D41" s="151" t="s">
        <v>63</v>
      </c>
      <c r="E41" s="152">
        <v>46997</v>
      </c>
      <c r="F41" s="152">
        <v>0.7</v>
      </c>
      <c r="G41" s="152">
        <v>134.582</v>
      </c>
      <c r="H41" s="152">
        <v>3.5952</v>
      </c>
      <c r="I41" s="152">
        <v>34.63877716</v>
      </c>
      <c r="J41" s="152">
        <v>7097.5</v>
      </c>
      <c r="K41" s="152">
        <v>-0.0049</v>
      </c>
      <c r="L41" s="152">
        <v>1.10920286</v>
      </c>
      <c r="M41" s="152">
        <v>-37.348</v>
      </c>
    </row>
    <row r="42" spans="1:13" ht="12.75">
      <c r="A42" s="152">
        <v>21</v>
      </c>
      <c r="B42" s="152">
        <v>2</v>
      </c>
      <c r="C42" s="151" t="s">
        <v>37</v>
      </c>
      <c r="D42" s="151" t="s">
        <v>63</v>
      </c>
      <c r="E42" s="152">
        <v>46998</v>
      </c>
      <c r="F42" s="152">
        <v>0.7</v>
      </c>
      <c r="G42" s="152">
        <v>363.262</v>
      </c>
      <c r="H42" s="152">
        <v>-4.2942</v>
      </c>
      <c r="I42" s="152">
        <v>93.49646503</v>
      </c>
      <c r="J42" s="152">
        <v>8455.9</v>
      </c>
      <c r="K42" s="152">
        <v>-7.8225</v>
      </c>
      <c r="L42" s="152">
        <v>1.12657204</v>
      </c>
      <c r="M42" s="152">
        <v>-21.4644</v>
      </c>
    </row>
    <row r="43" spans="1:13" ht="12.75">
      <c r="A43" s="152">
        <v>21</v>
      </c>
      <c r="B43" s="152">
        <v>3</v>
      </c>
      <c r="C43" s="151" t="s">
        <v>37</v>
      </c>
      <c r="D43" s="151" t="s">
        <v>63</v>
      </c>
      <c r="E43" s="152">
        <v>46998</v>
      </c>
      <c r="F43" s="152">
        <v>0.7</v>
      </c>
      <c r="G43" s="152">
        <v>134.712</v>
      </c>
      <c r="H43" s="152">
        <v>3.704</v>
      </c>
      <c r="I43" s="152">
        <v>34.67212284</v>
      </c>
      <c r="J43" s="152">
        <v>7121.5</v>
      </c>
      <c r="K43" s="152">
        <v>0.1037</v>
      </c>
      <c r="L43" s="152">
        <v>1.10924379</v>
      </c>
      <c r="M43" s="152">
        <v>-37.2165</v>
      </c>
    </row>
    <row r="44" spans="1:13" ht="12.75">
      <c r="A44" s="152">
        <v>22</v>
      </c>
      <c r="B44" s="152">
        <v>2</v>
      </c>
      <c r="C44" s="151" t="s">
        <v>24</v>
      </c>
      <c r="D44" s="151" t="s">
        <v>25</v>
      </c>
      <c r="E44" s="152">
        <v>46999</v>
      </c>
      <c r="F44" s="152">
        <v>0.7</v>
      </c>
      <c r="G44" s="152">
        <v>357.522</v>
      </c>
      <c r="H44" s="152">
        <v>-8.801</v>
      </c>
      <c r="I44" s="152">
        <v>92.01901023</v>
      </c>
      <c r="J44" s="152">
        <v>8321.4</v>
      </c>
      <c r="K44" s="152">
        <v>-12.3085</v>
      </c>
      <c r="L44" s="152">
        <v>1.12651556</v>
      </c>
      <c r="M44" s="152">
        <v>-21.4663</v>
      </c>
    </row>
    <row r="45" spans="1:13" ht="12.75">
      <c r="A45" s="152">
        <v>22</v>
      </c>
      <c r="B45" s="152">
        <v>3</v>
      </c>
      <c r="C45" s="151" t="s">
        <v>24</v>
      </c>
      <c r="D45" s="151" t="s">
        <v>25</v>
      </c>
      <c r="E45" s="152">
        <v>46999</v>
      </c>
      <c r="F45" s="152">
        <v>0.7</v>
      </c>
      <c r="G45" s="152">
        <v>135.025</v>
      </c>
      <c r="H45" s="152">
        <v>3.792</v>
      </c>
      <c r="I45" s="152">
        <v>34.75282841</v>
      </c>
      <c r="J45" s="152">
        <v>7063.1</v>
      </c>
      <c r="K45" s="152">
        <v>0.1913</v>
      </c>
      <c r="L45" s="152">
        <v>1.10928777</v>
      </c>
      <c r="M45" s="152">
        <v>-37.213</v>
      </c>
    </row>
    <row r="46" spans="1:13" ht="12.75">
      <c r="A46" s="152">
        <v>23</v>
      </c>
      <c r="B46" s="152">
        <v>2</v>
      </c>
      <c r="C46" s="151" t="s">
        <v>24</v>
      </c>
      <c r="D46" s="151" t="s">
        <v>25</v>
      </c>
      <c r="E46" s="152">
        <v>47000</v>
      </c>
      <c r="F46" s="152">
        <v>0.7</v>
      </c>
      <c r="G46" s="152">
        <v>360.372</v>
      </c>
      <c r="H46" s="152">
        <v>-9.0275</v>
      </c>
      <c r="I46" s="152">
        <v>92.7525503</v>
      </c>
      <c r="J46" s="152">
        <v>8385.9</v>
      </c>
      <c r="K46" s="152">
        <v>-12.534</v>
      </c>
      <c r="L46" s="152">
        <v>1.12651778</v>
      </c>
      <c r="M46" s="152">
        <v>-21.4742</v>
      </c>
    </row>
    <row r="47" spans="1:13" ht="12.75">
      <c r="A47" s="152">
        <v>23</v>
      </c>
      <c r="B47" s="152">
        <v>3</v>
      </c>
      <c r="C47" s="151" t="s">
        <v>24</v>
      </c>
      <c r="D47" s="151" t="s">
        <v>25</v>
      </c>
      <c r="E47" s="152">
        <v>47000</v>
      </c>
      <c r="F47" s="152">
        <v>0.7</v>
      </c>
      <c r="G47" s="152">
        <v>135.157</v>
      </c>
      <c r="H47" s="152">
        <v>3.7918</v>
      </c>
      <c r="I47" s="152">
        <v>34.78675625</v>
      </c>
      <c r="J47" s="152">
        <v>7088.2</v>
      </c>
      <c r="K47" s="152">
        <v>0.1911</v>
      </c>
      <c r="L47" s="152">
        <v>1.10931641</v>
      </c>
      <c r="M47" s="152">
        <v>-37.2011</v>
      </c>
    </row>
    <row r="48" spans="1:13" ht="12.75">
      <c r="A48" s="152">
        <v>24</v>
      </c>
      <c r="B48" s="152">
        <v>2</v>
      </c>
      <c r="C48" s="151" t="s">
        <v>24</v>
      </c>
      <c r="D48" s="151" t="s">
        <v>25</v>
      </c>
      <c r="E48" s="152">
        <v>47001</v>
      </c>
      <c r="F48" s="152">
        <v>0.7</v>
      </c>
      <c r="G48" s="152">
        <v>356.168</v>
      </c>
      <c r="H48" s="152">
        <v>-9.0562</v>
      </c>
      <c r="I48" s="152">
        <v>91.67048694</v>
      </c>
      <c r="J48" s="152">
        <v>8255</v>
      </c>
      <c r="K48" s="152">
        <v>-12.5627</v>
      </c>
      <c r="L48" s="152">
        <v>1.12652491</v>
      </c>
      <c r="M48" s="152">
        <v>-21.5228</v>
      </c>
    </row>
    <row r="49" spans="1:13" ht="12.75">
      <c r="A49" s="152">
        <v>24</v>
      </c>
      <c r="B49" s="152">
        <v>3</v>
      </c>
      <c r="C49" s="151" t="s">
        <v>24</v>
      </c>
      <c r="D49" s="151" t="s">
        <v>25</v>
      </c>
      <c r="E49" s="152">
        <v>47001</v>
      </c>
      <c r="F49" s="152">
        <v>0.7</v>
      </c>
      <c r="G49" s="152">
        <v>134.919</v>
      </c>
      <c r="H49" s="152">
        <v>3.6754</v>
      </c>
      <c r="I49" s="152">
        <v>34.7254674</v>
      </c>
      <c r="J49" s="152">
        <v>7065.3</v>
      </c>
      <c r="K49" s="152">
        <v>0.0751</v>
      </c>
      <c r="L49" s="152">
        <v>1.10926629</v>
      </c>
      <c r="M49" s="152">
        <v>-37.2988</v>
      </c>
    </row>
    <row r="50" spans="1:13" ht="12.75">
      <c r="A50" s="152">
        <v>25</v>
      </c>
      <c r="B50" s="152">
        <v>2</v>
      </c>
      <c r="C50" s="151" t="s">
        <v>38</v>
      </c>
      <c r="D50" s="151" t="s">
        <v>50</v>
      </c>
      <c r="E50" s="152">
        <v>47002</v>
      </c>
      <c r="F50" s="152">
        <v>0.7</v>
      </c>
      <c r="G50" s="152">
        <v>365.421</v>
      </c>
      <c r="H50" s="152">
        <v>24.8072</v>
      </c>
      <c r="I50" s="152">
        <v>94.05198023</v>
      </c>
      <c r="J50" s="152">
        <v>8463.7</v>
      </c>
      <c r="K50" s="152">
        <v>21.145</v>
      </c>
      <c r="L50" s="152">
        <v>1.12733651</v>
      </c>
      <c r="M50" s="152">
        <v>-21.3788</v>
      </c>
    </row>
    <row r="51" spans="1:13" ht="12.75">
      <c r="A51" s="152">
        <v>25</v>
      </c>
      <c r="B51" s="152">
        <v>3</v>
      </c>
      <c r="C51" s="151" t="s">
        <v>38</v>
      </c>
      <c r="D51" s="151" t="s">
        <v>50</v>
      </c>
      <c r="E51" s="152">
        <v>47002</v>
      </c>
      <c r="F51" s="152">
        <v>0.7</v>
      </c>
      <c r="G51" s="152">
        <v>134.899</v>
      </c>
      <c r="H51" s="152">
        <v>3.7267</v>
      </c>
      <c r="I51" s="152">
        <v>34.72021619</v>
      </c>
      <c r="J51" s="152">
        <v>7061.8</v>
      </c>
      <c r="K51" s="152">
        <v>0.1262</v>
      </c>
      <c r="L51" s="152">
        <v>1.10925876</v>
      </c>
      <c r="M51" s="152">
        <v>-37.2674</v>
      </c>
    </row>
    <row r="52" spans="1:13" ht="12.75">
      <c r="A52" s="152">
        <v>26</v>
      </c>
      <c r="B52" s="152">
        <v>2</v>
      </c>
      <c r="C52" s="151" t="s">
        <v>38</v>
      </c>
      <c r="D52" s="151" t="s">
        <v>50</v>
      </c>
      <c r="E52" s="152">
        <v>47003</v>
      </c>
      <c r="F52" s="152">
        <v>0.7</v>
      </c>
      <c r="G52" s="152">
        <v>367.647</v>
      </c>
      <c r="H52" s="152">
        <v>25.7042</v>
      </c>
      <c r="I52" s="152">
        <v>94.62501199</v>
      </c>
      <c r="J52" s="152">
        <v>8537.1</v>
      </c>
      <c r="K52" s="152">
        <v>22.0377</v>
      </c>
      <c r="L52" s="152">
        <v>1.12739953</v>
      </c>
      <c r="M52" s="152">
        <v>-21.4118</v>
      </c>
    </row>
    <row r="53" spans="1:13" ht="12.75">
      <c r="A53" s="152">
        <v>26</v>
      </c>
      <c r="B53" s="152">
        <v>3</v>
      </c>
      <c r="C53" s="151" t="s">
        <v>38</v>
      </c>
      <c r="D53" s="151" t="s">
        <v>50</v>
      </c>
      <c r="E53" s="152">
        <v>47003</v>
      </c>
      <c r="F53" s="152">
        <v>0.7</v>
      </c>
      <c r="G53" s="152">
        <v>135.375</v>
      </c>
      <c r="H53" s="152">
        <v>3.6708</v>
      </c>
      <c r="I53" s="152">
        <v>34.84286821</v>
      </c>
      <c r="J53" s="152">
        <v>7075.4</v>
      </c>
      <c r="K53" s="152">
        <v>0.0704</v>
      </c>
      <c r="L53" s="152">
        <v>1.10928709</v>
      </c>
      <c r="M53" s="152">
        <v>-37.313</v>
      </c>
    </row>
    <row r="54" spans="1:13" ht="12.75">
      <c r="A54" s="152">
        <v>27</v>
      </c>
      <c r="B54" s="152">
        <v>2</v>
      </c>
      <c r="C54" s="151" t="s">
        <v>38</v>
      </c>
      <c r="D54" s="151" t="s">
        <v>50</v>
      </c>
      <c r="E54" s="152">
        <v>47004</v>
      </c>
      <c r="F54" s="152">
        <v>0.7</v>
      </c>
      <c r="G54" s="152">
        <v>360.46</v>
      </c>
      <c r="H54" s="152">
        <v>25.9382</v>
      </c>
      <c r="I54" s="152">
        <v>92.7751989</v>
      </c>
      <c r="J54" s="152">
        <v>8337.4</v>
      </c>
      <c r="K54" s="152">
        <v>22.2707</v>
      </c>
      <c r="L54" s="152">
        <v>1.12741292</v>
      </c>
      <c r="M54" s="152">
        <v>-21.4289</v>
      </c>
    </row>
    <row r="55" spans="1:13" ht="12.75">
      <c r="A55" s="152">
        <v>27</v>
      </c>
      <c r="B55" s="152">
        <v>3</v>
      </c>
      <c r="C55" s="151" t="s">
        <v>38</v>
      </c>
      <c r="D55" s="151" t="s">
        <v>50</v>
      </c>
      <c r="E55" s="152">
        <v>47004</v>
      </c>
      <c r="F55" s="152">
        <v>0.7</v>
      </c>
      <c r="G55" s="152">
        <v>135.252</v>
      </c>
      <c r="H55" s="152">
        <v>3.6542</v>
      </c>
      <c r="I55" s="152">
        <v>34.81107559</v>
      </c>
      <c r="J55" s="152">
        <v>7128.5</v>
      </c>
      <c r="K55" s="152">
        <v>0.054</v>
      </c>
      <c r="L55" s="152">
        <v>1.1093657</v>
      </c>
      <c r="M55" s="152">
        <v>-37.2664</v>
      </c>
    </row>
    <row r="56" spans="1:13" ht="12.75">
      <c r="A56" s="152">
        <v>28</v>
      </c>
      <c r="B56" s="152">
        <v>2</v>
      </c>
      <c r="C56" s="151" t="s">
        <v>39</v>
      </c>
      <c r="D56" s="151" t="s">
        <v>50</v>
      </c>
      <c r="E56" s="152">
        <v>47005</v>
      </c>
      <c r="F56" s="152">
        <v>0.7</v>
      </c>
      <c r="G56" s="152">
        <v>363.854</v>
      </c>
      <c r="H56" s="152">
        <v>25.9926</v>
      </c>
      <c r="I56" s="152">
        <v>93.6487776</v>
      </c>
      <c r="J56" s="152">
        <v>8445.3</v>
      </c>
      <c r="K56" s="152">
        <v>22.3247</v>
      </c>
      <c r="L56" s="152">
        <v>1.12742477</v>
      </c>
      <c r="M56" s="152">
        <v>-21.4671</v>
      </c>
    </row>
    <row r="57" spans="1:13" ht="12.75">
      <c r="A57" s="152">
        <v>28</v>
      </c>
      <c r="B57" s="152">
        <v>3</v>
      </c>
      <c r="C57" s="151" t="s">
        <v>39</v>
      </c>
      <c r="D57" s="151" t="s">
        <v>50</v>
      </c>
      <c r="E57" s="152">
        <v>47005</v>
      </c>
      <c r="F57" s="152">
        <v>0.7</v>
      </c>
      <c r="G57" s="152">
        <v>135.488</v>
      </c>
      <c r="H57" s="152">
        <v>3.6925</v>
      </c>
      <c r="I57" s="152">
        <v>34.87191942</v>
      </c>
      <c r="J57" s="152">
        <v>7137.8</v>
      </c>
      <c r="K57" s="152">
        <v>0.0921</v>
      </c>
      <c r="L57" s="152">
        <v>1.10938704</v>
      </c>
      <c r="M57" s="152">
        <v>-37.295</v>
      </c>
    </row>
    <row r="58" spans="1:13" ht="12.75">
      <c r="A58" s="152">
        <v>29</v>
      </c>
      <c r="B58" s="152">
        <v>2</v>
      </c>
      <c r="C58" s="151" t="s">
        <v>39</v>
      </c>
      <c r="D58" s="151" t="s">
        <v>50</v>
      </c>
      <c r="E58" s="152">
        <v>47006</v>
      </c>
      <c r="F58" s="152">
        <v>0.7</v>
      </c>
      <c r="G58" s="152">
        <v>362.038</v>
      </c>
      <c r="H58" s="152">
        <v>26.1154</v>
      </c>
      <c r="I58" s="152">
        <v>93.18139875</v>
      </c>
      <c r="J58" s="152">
        <v>8382.9</v>
      </c>
      <c r="K58" s="152">
        <v>22.447</v>
      </c>
      <c r="L58" s="152">
        <v>1.12740318</v>
      </c>
      <c r="M58" s="152">
        <v>-21.4073</v>
      </c>
    </row>
    <row r="59" spans="1:13" ht="12.75">
      <c r="A59" s="152">
        <v>29</v>
      </c>
      <c r="B59" s="152">
        <v>3</v>
      </c>
      <c r="C59" s="151" t="s">
        <v>39</v>
      </c>
      <c r="D59" s="151" t="s">
        <v>50</v>
      </c>
      <c r="E59" s="152">
        <v>47006</v>
      </c>
      <c r="F59" s="152">
        <v>0.7</v>
      </c>
      <c r="G59" s="152">
        <v>135.587</v>
      </c>
      <c r="H59" s="152">
        <v>3.6388</v>
      </c>
      <c r="I59" s="152">
        <v>34.89731031</v>
      </c>
      <c r="J59" s="152">
        <v>7105.7</v>
      </c>
      <c r="K59" s="152">
        <v>0.0388</v>
      </c>
      <c r="L59" s="152">
        <v>1.10936604</v>
      </c>
      <c r="M59" s="152">
        <v>-37.2326</v>
      </c>
    </row>
    <row r="60" spans="1:13" ht="12.75">
      <c r="A60" s="152">
        <v>30</v>
      </c>
      <c r="B60" s="152">
        <v>2</v>
      </c>
      <c r="C60" s="151" t="s">
        <v>39</v>
      </c>
      <c r="D60" s="151" t="s">
        <v>50</v>
      </c>
      <c r="E60" s="152">
        <v>47007</v>
      </c>
      <c r="F60" s="152">
        <v>0.7</v>
      </c>
      <c r="G60" s="152">
        <v>357.772</v>
      </c>
      <c r="H60" s="152">
        <v>26.1051</v>
      </c>
      <c r="I60" s="152">
        <v>92.08326981</v>
      </c>
      <c r="J60" s="152">
        <v>8287.4</v>
      </c>
      <c r="K60" s="152">
        <v>22.4367</v>
      </c>
      <c r="L60" s="152">
        <v>1.12737522</v>
      </c>
      <c r="M60" s="152">
        <v>-21.4836</v>
      </c>
    </row>
    <row r="61" spans="1:13" ht="12.75">
      <c r="A61" s="152">
        <v>30</v>
      </c>
      <c r="B61" s="152">
        <v>3</v>
      </c>
      <c r="C61" s="151" t="s">
        <v>39</v>
      </c>
      <c r="D61" s="151" t="s">
        <v>50</v>
      </c>
      <c r="E61" s="152">
        <v>47007</v>
      </c>
      <c r="F61" s="152">
        <v>0.7</v>
      </c>
      <c r="G61" s="152">
        <v>135.446</v>
      </c>
      <c r="H61" s="152">
        <v>3.6447</v>
      </c>
      <c r="I61" s="152">
        <v>34.86098047</v>
      </c>
      <c r="J61" s="152">
        <v>7093</v>
      </c>
      <c r="K61" s="152">
        <v>0.0445</v>
      </c>
      <c r="L61" s="152">
        <v>1.1093657</v>
      </c>
      <c r="M61" s="152">
        <v>-37.2836</v>
      </c>
    </row>
    <row r="62" spans="1:13" ht="12.75">
      <c r="A62" s="152">
        <v>31</v>
      </c>
      <c r="B62" s="152">
        <v>2</v>
      </c>
      <c r="C62" s="151" t="s">
        <v>40</v>
      </c>
      <c r="D62" s="151" t="s">
        <v>50</v>
      </c>
      <c r="E62" s="152">
        <v>47008</v>
      </c>
      <c r="F62" s="152">
        <v>0.7</v>
      </c>
      <c r="G62" s="152">
        <v>366.191</v>
      </c>
      <c r="H62" s="152">
        <v>26.1947</v>
      </c>
      <c r="I62" s="152">
        <v>94.25027651</v>
      </c>
      <c r="J62" s="152">
        <v>8504.4</v>
      </c>
      <c r="K62" s="152">
        <v>22.5259</v>
      </c>
      <c r="L62" s="152">
        <v>1.12698026</v>
      </c>
      <c r="M62" s="152">
        <v>-21.444</v>
      </c>
    </row>
    <row r="63" spans="1:13" ht="12.75">
      <c r="A63" s="152">
        <v>31</v>
      </c>
      <c r="B63" s="152">
        <v>3</v>
      </c>
      <c r="C63" s="151" t="s">
        <v>40</v>
      </c>
      <c r="D63" s="151" t="s">
        <v>50</v>
      </c>
      <c r="E63" s="152">
        <v>47008</v>
      </c>
      <c r="F63" s="152">
        <v>0.7</v>
      </c>
      <c r="G63" s="152">
        <v>135.584</v>
      </c>
      <c r="H63" s="152">
        <v>3.6896</v>
      </c>
      <c r="I63" s="152">
        <v>34.89668334</v>
      </c>
      <c r="J63" s="152">
        <v>7099.3</v>
      </c>
      <c r="K63" s="152">
        <v>0.0892</v>
      </c>
      <c r="L63" s="152">
        <v>1.10894665</v>
      </c>
      <c r="M63" s="152">
        <v>-37.2712</v>
      </c>
    </row>
    <row r="64" spans="1:13" ht="12.75">
      <c r="A64" s="152">
        <v>32</v>
      </c>
      <c r="B64" s="152">
        <v>2</v>
      </c>
      <c r="C64" s="151" t="s">
        <v>40</v>
      </c>
      <c r="D64" s="151" t="s">
        <v>50</v>
      </c>
      <c r="E64" s="152">
        <v>47009</v>
      </c>
      <c r="F64" s="152">
        <v>0.7</v>
      </c>
      <c r="G64" s="152">
        <v>364.143</v>
      </c>
      <c r="H64" s="152">
        <v>26.3973</v>
      </c>
      <c r="I64" s="152">
        <v>93.72326001</v>
      </c>
      <c r="J64" s="152">
        <v>8438.1</v>
      </c>
      <c r="K64" s="152">
        <v>22.7275</v>
      </c>
      <c r="L64" s="152">
        <v>1.12745973</v>
      </c>
      <c r="M64" s="152">
        <v>-21.4417</v>
      </c>
    </row>
    <row r="65" spans="1:13" ht="12.75">
      <c r="A65" s="152">
        <v>32</v>
      </c>
      <c r="B65" s="152">
        <v>3</v>
      </c>
      <c r="C65" s="151" t="s">
        <v>40</v>
      </c>
      <c r="D65" s="151" t="s">
        <v>50</v>
      </c>
      <c r="E65" s="152">
        <v>47009</v>
      </c>
      <c r="F65" s="152">
        <v>0.7</v>
      </c>
      <c r="G65" s="152">
        <v>135.683</v>
      </c>
      <c r="H65" s="152">
        <v>3.71</v>
      </c>
      <c r="I65" s="152">
        <v>34.92220693</v>
      </c>
      <c r="J65" s="152">
        <v>7186.1</v>
      </c>
      <c r="K65" s="152">
        <v>0.1096</v>
      </c>
      <c r="L65" s="152">
        <v>1.10942939</v>
      </c>
      <c r="M65" s="152">
        <v>-37.2558</v>
      </c>
    </row>
    <row r="66" spans="1:13" ht="12.75">
      <c r="A66" s="152">
        <v>33</v>
      </c>
      <c r="B66" s="152">
        <v>2</v>
      </c>
      <c r="C66" s="151" t="s">
        <v>40</v>
      </c>
      <c r="D66" s="151" t="s">
        <v>50</v>
      </c>
      <c r="E66" s="152">
        <v>47010</v>
      </c>
      <c r="F66" s="152">
        <v>0.7</v>
      </c>
      <c r="G66" s="152">
        <v>357.411</v>
      </c>
      <c r="H66" s="152">
        <v>26.2543</v>
      </c>
      <c r="I66" s="152">
        <v>91.99039813</v>
      </c>
      <c r="J66" s="152">
        <v>8267.5</v>
      </c>
      <c r="K66" s="152">
        <v>22.5853</v>
      </c>
      <c r="L66" s="152">
        <v>1.12701443</v>
      </c>
      <c r="M66" s="152">
        <v>-21.4472</v>
      </c>
    </row>
    <row r="67" spans="1:13" ht="12.75">
      <c r="A67" s="152">
        <v>33</v>
      </c>
      <c r="B67" s="152">
        <v>3</v>
      </c>
      <c r="C67" s="151" t="s">
        <v>40</v>
      </c>
      <c r="D67" s="151" t="s">
        <v>50</v>
      </c>
      <c r="E67" s="152">
        <v>47010</v>
      </c>
      <c r="F67" s="152">
        <v>0.7</v>
      </c>
      <c r="G67" s="152">
        <v>135.812</v>
      </c>
      <c r="H67" s="152">
        <v>3.7079</v>
      </c>
      <c r="I67" s="152">
        <v>34.95521566</v>
      </c>
      <c r="J67" s="152">
        <v>7156.4</v>
      </c>
      <c r="K67" s="152">
        <v>0.1075</v>
      </c>
      <c r="L67" s="152">
        <v>1.10897102</v>
      </c>
      <c r="M67" s="152">
        <v>-37.282</v>
      </c>
    </row>
    <row r="68" spans="1:13" ht="12.75">
      <c r="A68" s="152">
        <v>34</v>
      </c>
      <c r="B68" s="152">
        <v>2</v>
      </c>
      <c r="C68" s="151" t="s">
        <v>41</v>
      </c>
      <c r="D68" s="151" t="s">
        <v>50</v>
      </c>
      <c r="E68" s="152">
        <v>47011</v>
      </c>
      <c r="F68" s="152">
        <v>0.7</v>
      </c>
      <c r="G68" s="152">
        <v>364.657</v>
      </c>
      <c r="H68" s="152">
        <v>26.3307</v>
      </c>
      <c r="I68" s="152">
        <v>93.85556968</v>
      </c>
      <c r="J68" s="152">
        <v>8449.6</v>
      </c>
      <c r="K68" s="152">
        <v>22.6613</v>
      </c>
      <c r="L68" s="152">
        <v>1.12703915</v>
      </c>
      <c r="M68" s="152">
        <v>-21.4258</v>
      </c>
    </row>
    <row r="69" spans="1:13" ht="12.75">
      <c r="A69" s="152">
        <v>34</v>
      </c>
      <c r="B69" s="152">
        <v>3</v>
      </c>
      <c r="C69" s="151" t="s">
        <v>41</v>
      </c>
      <c r="D69" s="151" t="s">
        <v>50</v>
      </c>
      <c r="E69" s="152">
        <v>47011</v>
      </c>
      <c r="F69" s="152">
        <v>0.7</v>
      </c>
      <c r="G69" s="152">
        <v>135.902</v>
      </c>
      <c r="H69" s="152">
        <v>3.6904</v>
      </c>
      <c r="I69" s="152">
        <v>34.97840776</v>
      </c>
      <c r="J69" s="152">
        <v>7177.5</v>
      </c>
      <c r="K69" s="152">
        <v>0.0901</v>
      </c>
      <c r="L69" s="152">
        <v>1.10899174</v>
      </c>
      <c r="M69" s="152">
        <v>-37.2624</v>
      </c>
    </row>
    <row r="70" spans="1:13" ht="12.75">
      <c r="A70" s="152">
        <v>35</v>
      </c>
      <c r="B70" s="152">
        <v>2</v>
      </c>
      <c r="C70" s="151" t="s">
        <v>41</v>
      </c>
      <c r="D70" s="151" t="s">
        <v>50</v>
      </c>
      <c r="E70" s="152">
        <v>47012</v>
      </c>
      <c r="F70" s="152">
        <v>0.7</v>
      </c>
      <c r="G70" s="152">
        <v>364.921</v>
      </c>
      <c r="H70" s="152">
        <v>26.5414</v>
      </c>
      <c r="I70" s="152">
        <v>93.92344527</v>
      </c>
      <c r="J70" s="152">
        <v>8441.9</v>
      </c>
      <c r="K70" s="152">
        <v>22.8709</v>
      </c>
      <c r="L70" s="152">
        <v>1.12703024</v>
      </c>
      <c r="M70" s="152">
        <v>-21.4784</v>
      </c>
    </row>
    <row r="71" spans="1:13" ht="12.75">
      <c r="A71" s="152">
        <v>35</v>
      </c>
      <c r="B71" s="152">
        <v>3</v>
      </c>
      <c r="C71" s="151" t="s">
        <v>41</v>
      </c>
      <c r="D71" s="151" t="s">
        <v>50</v>
      </c>
      <c r="E71" s="152">
        <v>47012</v>
      </c>
      <c r="F71" s="152">
        <v>0.7</v>
      </c>
      <c r="G71" s="152">
        <v>136.039</v>
      </c>
      <c r="H71" s="152">
        <v>3.6884</v>
      </c>
      <c r="I71" s="152">
        <v>35.01385282</v>
      </c>
      <c r="J71" s="152">
        <v>7116.9</v>
      </c>
      <c r="K71" s="152">
        <v>0.0881</v>
      </c>
      <c r="L71" s="152">
        <v>1.10902024</v>
      </c>
      <c r="M71" s="152">
        <v>-37.2768</v>
      </c>
    </row>
    <row r="72" spans="1:13" ht="12.75">
      <c r="A72" s="152">
        <v>36</v>
      </c>
      <c r="B72" s="152">
        <v>2</v>
      </c>
      <c r="C72" s="151" t="s">
        <v>41</v>
      </c>
      <c r="D72" s="151" t="s">
        <v>50</v>
      </c>
      <c r="E72" s="152">
        <v>47013</v>
      </c>
      <c r="F72" s="152">
        <v>0.7</v>
      </c>
      <c r="G72" s="152">
        <v>362.285</v>
      </c>
      <c r="H72" s="152">
        <v>26.3111</v>
      </c>
      <c r="I72" s="152">
        <v>93.2450451</v>
      </c>
      <c r="J72" s="152">
        <v>8393.2</v>
      </c>
      <c r="K72" s="152">
        <v>22.6417</v>
      </c>
      <c r="L72" s="152">
        <v>1.12702821</v>
      </c>
      <c r="M72" s="152">
        <v>-21.476</v>
      </c>
    </row>
    <row r="73" spans="1:13" ht="12.75">
      <c r="A73" s="152">
        <v>36</v>
      </c>
      <c r="B73" s="152">
        <v>3</v>
      </c>
      <c r="C73" s="151" t="s">
        <v>41</v>
      </c>
      <c r="D73" s="151" t="s">
        <v>50</v>
      </c>
      <c r="E73" s="152">
        <v>47013</v>
      </c>
      <c r="F73" s="152">
        <v>0.7</v>
      </c>
      <c r="G73" s="152">
        <v>136</v>
      </c>
      <c r="H73" s="152">
        <v>3.7008</v>
      </c>
      <c r="I73" s="152">
        <v>35.00379475</v>
      </c>
      <c r="J73" s="152">
        <v>7199.7</v>
      </c>
      <c r="K73" s="152">
        <v>0.1005</v>
      </c>
      <c r="L73" s="152">
        <v>1.10906466</v>
      </c>
      <c r="M73" s="152">
        <v>-37.237</v>
      </c>
    </row>
    <row r="74" spans="1:13" ht="12.75">
      <c r="A74" s="152">
        <v>37</v>
      </c>
      <c r="B74" s="152">
        <v>2</v>
      </c>
      <c r="C74" s="151" t="s">
        <v>24</v>
      </c>
      <c r="D74" s="151" t="s">
        <v>25</v>
      </c>
      <c r="E74" s="152">
        <v>47014</v>
      </c>
      <c r="F74" s="152">
        <v>0.7</v>
      </c>
      <c r="G74" s="152">
        <v>347.798</v>
      </c>
      <c r="H74" s="152">
        <v>-7.313</v>
      </c>
      <c r="I74" s="152">
        <v>89.51624366</v>
      </c>
      <c r="J74" s="152">
        <v>8082.2</v>
      </c>
      <c r="K74" s="152">
        <v>-10.8275</v>
      </c>
      <c r="L74" s="152">
        <v>1.12633218</v>
      </c>
      <c r="M74" s="152">
        <v>-21.5219</v>
      </c>
    </row>
    <row r="75" spans="1:13" ht="12.75">
      <c r="A75" s="152">
        <v>37</v>
      </c>
      <c r="B75" s="152">
        <v>3</v>
      </c>
      <c r="C75" s="151" t="s">
        <v>24</v>
      </c>
      <c r="D75" s="151" t="s">
        <v>25</v>
      </c>
      <c r="E75" s="152">
        <v>47014</v>
      </c>
      <c r="F75" s="152">
        <v>0.7</v>
      </c>
      <c r="G75" s="152">
        <v>136.174</v>
      </c>
      <c r="H75" s="152">
        <v>3.6044</v>
      </c>
      <c r="I75" s="152">
        <v>35.04842627</v>
      </c>
      <c r="J75" s="152">
        <v>7169.5</v>
      </c>
      <c r="K75" s="152">
        <v>0.0044</v>
      </c>
      <c r="L75" s="152">
        <v>1.1090241</v>
      </c>
      <c r="M75" s="152">
        <v>-37.3118</v>
      </c>
    </row>
    <row r="76" spans="1:13" ht="12.75">
      <c r="A76" s="152">
        <v>38</v>
      </c>
      <c r="B76" s="152">
        <v>2</v>
      </c>
      <c r="C76" s="151" t="s">
        <v>24</v>
      </c>
      <c r="D76" s="151" t="s">
        <v>25</v>
      </c>
      <c r="E76" s="152">
        <v>47015</v>
      </c>
      <c r="F76" s="152">
        <v>0.7</v>
      </c>
      <c r="G76" s="152">
        <v>357.609</v>
      </c>
      <c r="H76" s="152">
        <v>-8.294</v>
      </c>
      <c r="I76" s="152">
        <v>92.04141018</v>
      </c>
      <c r="J76" s="152">
        <v>8289.3</v>
      </c>
      <c r="K76" s="152">
        <v>-11.8039</v>
      </c>
      <c r="L76" s="152">
        <v>1.12627626</v>
      </c>
      <c r="M76" s="152">
        <v>-21.5181</v>
      </c>
    </row>
    <row r="77" spans="1:13" ht="12.75">
      <c r="A77" s="152">
        <v>38</v>
      </c>
      <c r="B77" s="152">
        <v>3</v>
      </c>
      <c r="C77" s="151" t="s">
        <v>24</v>
      </c>
      <c r="D77" s="151" t="s">
        <v>25</v>
      </c>
      <c r="E77" s="152">
        <v>47015</v>
      </c>
      <c r="F77" s="152">
        <v>0.7</v>
      </c>
      <c r="G77" s="152">
        <v>135.927</v>
      </c>
      <c r="H77" s="152">
        <v>3.668</v>
      </c>
      <c r="I77" s="152">
        <v>34.98493213</v>
      </c>
      <c r="J77" s="152">
        <v>7125</v>
      </c>
      <c r="K77" s="152">
        <v>0.0678</v>
      </c>
      <c r="L77" s="152">
        <v>1.10902128</v>
      </c>
      <c r="M77" s="152">
        <v>-37.2801</v>
      </c>
    </row>
    <row r="78" spans="1:13" ht="12.75">
      <c r="A78" s="152">
        <v>39</v>
      </c>
      <c r="B78" s="152">
        <v>2</v>
      </c>
      <c r="C78" s="151" t="s">
        <v>24</v>
      </c>
      <c r="D78" s="151" t="s">
        <v>25</v>
      </c>
      <c r="E78" s="152">
        <v>47016</v>
      </c>
      <c r="F78" s="152">
        <v>0.7</v>
      </c>
      <c r="G78" s="152">
        <v>353.046</v>
      </c>
      <c r="H78" s="152">
        <v>-8.5692</v>
      </c>
      <c r="I78" s="152">
        <v>90.8669542</v>
      </c>
      <c r="J78" s="152">
        <v>8181.9</v>
      </c>
      <c r="K78" s="152">
        <v>-12.0779</v>
      </c>
      <c r="L78" s="152">
        <v>1.12626382</v>
      </c>
      <c r="M78" s="152">
        <v>-21.4944</v>
      </c>
    </row>
    <row r="79" spans="1:13" ht="12.75">
      <c r="A79" s="152">
        <v>39</v>
      </c>
      <c r="B79" s="152">
        <v>3</v>
      </c>
      <c r="C79" s="151" t="s">
        <v>24</v>
      </c>
      <c r="D79" s="151" t="s">
        <v>25</v>
      </c>
      <c r="E79" s="152">
        <v>47016</v>
      </c>
      <c r="F79" s="152">
        <v>0.7</v>
      </c>
      <c r="G79" s="152">
        <v>136.149</v>
      </c>
      <c r="H79" s="152">
        <v>3.7542</v>
      </c>
      <c r="I79" s="152">
        <v>35.04215284</v>
      </c>
      <c r="J79" s="152">
        <v>7170.9</v>
      </c>
      <c r="K79" s="152">
        <v>0.1537</v>
      </c>
      <c r="L79" s="152">
        <v>1.10902832</v>
      </c>
      <c r="M79" s="152">
        <v>-37.2461</v>
      </c>
    </row>
    <row r="80" spans="1:13" ht="12.75">
      <c r="A80" s="152">
        <v>40</v>
      </c>
      <c r="B80" s="152">
        <v>2</v>
      </c>
      <c r="C80" s="151" t="s">
        <v>110</v>
      </c>
      <c r="D80" s="151" t="s">
        <v>32</v>
      </c>
      <c r="E80" s="152">
        <v>47017</v>
      </c>
      <c r="F80" s="152">
        <v>0.7</v>
      </c>
      <c r="G80" s="152">
        <v>357.198</v>
      </c>
      <c r="H80" s="152">
        <v>-22.6586</v>
      </c>
      <c r="I80" s="152">
        <v>91.93575522</v>
      </c>
      <c r="J80" s="152">
        <v>8296.6</v>
      </c>
      <c r="K80" s="152">
        <v>-26.1026</v>
      </c>
      <c r="L80" s="152">
        <v>1.12597174</v>
      </c>
      <c r="M80" s="152">
        <v>-21.5297</v>
      </c>
    </row>
    <row r="81" spans="1:13" ht="12.75">
      <c r="A81" s="152">
        <v>40</v>
      </c>
      <c r="B81" s="152">
        <v>3</v>
      </c>
      <c r="C81" s="151" t="s">
        <v>110</v>
      </c>
      <c r="D81" s="151" t="s">
        <v>32</v>
      </c>
      <c r="E81" s="152">
        <v>47017</v>
      </c>
      <c r="F81" s="152">
        <v>0.7</v>
      </c>
      <c r="G81" s="152">
        <v>136.139</v>
      </c>
      <c r="H81" s="152">
        <v>3.6638</v>
      </c>
      <c r="I81" s="152">
        <v>35.03943597</v>
      </c>
      <c r="J81" s="152">
        <v>7158.3</v>
      </c>
      <c r="K81" s="152">
        <v>0.0635</v>
      </c>
      <c r="L81" s="152">
        <v>1.10901256</v>
      </c>
      <c r="M81" s="152">
        <v>-37.2939</v>
      </c>
    </row>
    <row r="82" spans="1:13" ht="12.75">
      <c r="A82" s="152">
        <v>41</v>
      </c>
      <c r="B82" s="152">
        <v>2</v>
      </c>
      <c r="C82" s="151" t="s">
        <v>110</v>
      </c>
      <c r="D82" s="151" t="s">
        <v>32</v>
      </c>
      <c r="E82" s="152">
        <v>47018</v>
      </c>
      <c r="F82" s="152">
        <v>0.7</v>
      </c>
      <c r="G82" s="152">
        <v>364.064</v>
      </c>
      <c r="H82" s="152">
        <v>-23.1812</v>
      </c>
      <c r="I82" s="152">
        <v>93.70273239</v>
      </c>
      <c r="J82" s="152">
        <v>8423.4</v>
      </c>
      <c r="K82" s="152">
        <v>-26.6227</v>
      </c>
      <c r="L82" s="152">
        <v>1.12600845</v>
      </c>
      <c r="M82" s="152">
        <v>-21.508</v>
      </c>
    </row>
    <row r="83" spans="1:13" ht="12.75">
      <c r="A83" s="152">
        <v>41</v>
      </c>
      <c r="B83" s="152">
        <v>3</v>
      </c>
      <c r="C83" s="151" t="s">
        <v>110</v>
      </c>
      <c r="D83" s="151" t="s">
        <v>32</v>
      </c>
      <c r="E83" s="152">
        <v>47018</v>
      </c>
      <c r="F83" s="152">
        <v>0.7</v>
      </c>
      <c r="G83" s="152">
        <v>136.38</v>
      </c>
      <c r="H83" s="152">
        <v>3.6003</v>
      </c>
      <c r="I83" s="152">
        <v>35.10145192</v>
      </c>
      <c r="J83" s="152">
        <v>7140.5</v>
      </c>
      <c r="K83" s="152">
        <v>0.0004</v>
      </c>
      <c r="L83" s="152">
        <v>1.10905556</v>
      </c>
      <c r="M83" s="152">
        <v>-37.2749</v>
      </c>
    </row>
    <row r="84" spans="1:13" ht="12.75">
      <c r="A84" s="152">
        <v>42</v>
      </c>
      <c r="B84" s="152">
        <v>2</v>
      </c>
      <c r="C84" s="151" t="s">
        <v>110</v>
      </c>
      <c r="D84" s="151" t="s">
        <v>32</v>
      </c>
      <c r="E84" s="152">
        <v>47019</v>
      </c>
      <c r="F84" s="152">
        <v>0.7</v>
      </c>
      <c r="G84" s="152">
        <v>362.778</v>
      </c>
      <c r="H84" s="152">
        <v>-23.1459</v>
      </c>
      <c r="I84" s="152">
        <v>93.37190986</v>
      </c>
      <c r="J84" s="152">
        <v>8422.8</v>
      </c>
      <c r="K84" s="152">
        <v>-26.5875</v>
      </c>
      <c r="L84" s="152">
        <v>1.12602819</v>
      </c>
      <c r="M84" s="152">
        <v>-21.4607</v>
      </c>
    </row>
    <row r="85" spans="1:13" ht="12.75">
      <c r="A85" s="152">
        <v>42</v>
      </c>
      <c r="B85" s="152">
        <v>3</v>
      </c>
      <c r="C85" s="151" t="s">
        <v>110</v>
      </c>
      <c r="D85" s="151" t="s">
        <v>32</v>
      </c>
      <c r="E85" s="152">
        <v>47019</v>
      </c>
      <c r="F85" s="152">
        <v>0.7</v>
      </c>
      <c r="G85" s="152">
        <v>136.312</v>
      </c>
      <c r="H85" s="152">
        <v>3.7257</v>
      </c>
      <c r="I85" s="152">
        <v>35.0840312</v>
      </c>
      <c r="J85" s="152">
        <v>7142.5</v>
      </c>
      <c r="K85" s="152">
        <v>0.1253</v>
      </c>
      <c r="L85" s="152">
        <v>1.1090731</v>
      </c>
      <c r="M85" s="152">
        <v>-37.2316</v>
      </c>
    </row>
    <row r="86" spans="1:13" ht="12.75">
      <c r="A86" s="152">
        <v>43</v>
      </c>
      <c r="B86" s="152">
        <v>2</v>
      </c>
      <c r="C86" s="151" t="s">
        <v>110</v>
      </c>
      <c r="D86" s="151" t="s">
        <v>32</v>
      </c>
      <c r="E86" s="152">
        <v>47020</v>
      </c>
      <c r="F86" s="152">
        <v>0.7</v>
      </c>
      <c r="G86" s="152">
        <v>359.638</v>
      </c>
      <c r="H86" s="152">
        <v>-23.2669</v>
      </c>
      <c r="I86" s="152">
        <v>92.56371701</v>
      </c>
      <c r="J86" s="152">
        <v>8346.1</v>
      </c>
      <c r="K86" s="152">
        <v>-26.708</v>
      </c>
      <c r="L86" s="152">
        <v>1.12602872</v>
      </c>
      <c r="M86" s="152">
        <v>-21.4835</v>
      </c>
    </row>
    <row r="87" spans="1:13" ht="12.75">
      <c r="A87" s="152">
        <v>43</v>
      </c>
      <c r="B87" s="152">
        <v>3</v>
      </c>
      <c r="C87" s="151" t="s">
        <v>110</v>
      </c>
      <c r="D87" s="151" t="s">
        <v>32</v>
      </c>
      <c r="E87" s="152">
        <v>47020</v>
      </c>
      <c r="F87" s="152">
        <v>0.7</v>
      </c>
      <c r="G87" s="152">
        <v>136.506</v>
      </c>
      <c r="H87" s="152">
        <v>3.7535</v>
      </c>
      <c r="I87" s="152">
        <v>35.1339525</v>
      </c>
      <c r="J87" s="152">
        <v>7151.1</v>
      </c>
      <c r="K87" s="152">
        <v>0.1529</v>
      </c>
      <c r="L87" s="152">
        <v>1.10906834</v>
      </c>
      <c r="M87" s="152">
        <v>-37.2616</v>
      </c>
    </row>
    <row r="88" spans="1:13" ht="12.75">
      <c r="A88" s="152">
        <v>44</v>
      </c>
      <c r="B88" s="152">
        <v>2</v>
      </c>
      <c r="C88" s="151" t="s">
        <v>110</v>
      </c>
      <c r="D88" s="151" t="s">
        <v>32</v>
      </c>
      <c r="E88" s="152">
        <v>47021</v>
      </c>
      <c r="F88" s="152">
        <v>0.7</v>
      </c>
      <c r="G88" s="152">
        <v>353.019</v>
      </c>
      <c r="H88" s="152">
        <v>-23.335</v>
      </c>
      <c r="I88" s="152">
        <v>90.86012773</v>
      </c>
      <c r="J88" s="152">
        <v>8186.9</v>
      </c>
      <c r="K88" s="152">
        <v>-26.7757</v>
      </c>
      <c r="L88" s="152">
        <v>1.12602586</v>
      </c>
      <c r="M88" s="152">
        <v>-21.4509</v>
      </c>
    </row>
    <row r="89" spans="1:13" ht="12.75">
      <c r="A89" s="152">
        <v>44</v>
      </c>
      <c r="B89" s="152">
        <v>3</v>
      </c>
      <c r="C89" s="151" t="s">
        <v>110</v>
      </c>
      <c r="D89" s="151" t="s">
        <v>32</v>
      </c>
      <c r="E89" s="152">
        <v>47021</v>
      </c>
      <c r="F89" s="152">
        <v>0.7</v>
      </c>
      <c r="G89" s="152">
        <v>136.553</v>
      </c>
      <c r="H89" s="152">
        <v>3.8129</v>
      </c>
      <c r="I89" s="152">
        <v>35.14596549</v>
      </c>
      <c r="J89" s="152">
        <v>7166</v>
      </c>
      <c r="K89" s="152">
        <v>0.2121</v>
      </c>
      <c r="L89" s="152">
        <v>1.10909591</v>
      </c>
      <c r="M89" s="152">
        <v>-37.2045</v>
      </c>
    </row>
    <row r="90" spans="1:13" ht="12.75">
      <c r="A90" s="152">
        <v>45</v>
      </c>
      <c r="B90" s="152">
        <v>2</v>
      </c>
      <c r="C90" s="151" t="s">
        <v>110</v>
      </c>
      <c r="D90" s="151" t="s">
        <v>32</v>
      </c>
      <c r="E90" s="152">
        <v>47022</v>
      </c>
      <c r="F90" s="152">
        <v>0.7</v>
      </c>
      <c r="G90" s="152">
        <v>362.96</v>
      </c>
      <c r="H90" s="152">
        <v>-23.4558</v>
      </c>
      <c r="I90" s="152">
        <v>93.41856629</v>
      </c>
      <c r="J90" s="152">
        <v>8436.5</v>
      </c>
      <c r="K90" s="152">
        <v>-26.8961</v>
      </c>
      <c r="L90" s="152">
        <v>1.12606661</v>
      </c>
      <c r="M90" s="152">
        <v>-21.5081</v>
      </c>
    </row>
    <row r="91" spans="1:13" ht="12.75">
      <c r="A91" s="152">
        <v>45</v>
      </c>
      <c r="B91" s="152">
        <v>3</v>
      </c>
      <c r="C91" s="151" t="s">
        <v>110</v>
      </c>
      <c r="D91" s="151" t="s">
        <v>32</v>
      </c>
      <c r="E91" s="152">
        <v>47022</v>
      </c>
      <c r="F91" s="152">
        <v>0.7</v>
      </c>
      <c r="G91" s="152">
        <v>136.215</v>
      </c>
      <c r="H91" s="152">
        <v>3.7374</v>
      </c>
      <c r="I91" s="152">
        <v>35.05902114</v>
      </c>
      <c r="J91" s="152">
        <v>7137.8</v>
      </c>
      <c r="K91" s="152">
        <v>0.1367</v>
      </c>
      <c r="L91" s="152">
        <v>1.10907686</v>
      </c>
      <c r="M91" s="152">
        <v>-37.315</v>
      </c>
    </row>
    <row r="92" spans="1:13" ht="12.75">
      <c r="A92" s="152">
        <v>46</v>
      </c>
      <c r="B92" s="152">
        <v>2</v>
      </c>
      <c r="C92" s="151" t="s">
        <v>24</v>
      </c>
      <c r="D92" s="151" t="s">
        <v>25</v>
      </c>
      <c r="E92" s="152">
        <v>47023</v>
      </c>
      <c r="F92" s="152">
        <v>0.7</v>
      </c>
      <c r="G92" s="152">
        <v>364.368</v>
      </c>
      <c r="H92" s="152">
        <v>-9.5301</v>
      </c>
      <c r="I92" s="152">
        <v>93.78100021</v>
      </c>
      <c r="J92" s="152">
        <v>8436.7</v>
      </c>
      <c r="K92" s="152">
        <v>-13.0342</v>
      </c>
      <c r="L92" s="152">
        <v>1.12637639</v>
      </c>
      <c r="M92" s="152">
        <v>-21.452</v>
      </c>
    </row>
    <row r="93" spans="1:13" ht="12.75">
      <c r="A93" s="152">
        <v>46</v>
      </c>
      <c r="B93" s="152">
        <v>3</v>
      </c>
      <c r="C93" s="151" t="s">
        <v>24</v>
      </c>
      <c r="D93" s="151" t="s">
        <v>25</v>
      </c>
      <c r="E93" s="152">
        <v>47023</v>
      </c>
      <c r="F93" s="152">
        <v>0.7</v>
      </c>
      <c r="G93" s="152">
        <v>136.585</v>
      </c>
      <c r="H93" s="152">
        <v>3.7256</v>
      </c>
      <c r="I93" s="152">
        <v>35.1541829</v>
      </c>
      <c r="J93" s="152">
        <v>7152.5</v>
      </c>
      <c r="K93" s="152">
        <v>0.1252</v>
      </c>
      <c r="L93" s="152">
        <v>1.10910594</v>
      </c>
      <c r="M93" s="152">
        <v>-37.2513</v>
      </c>
    </row>
    <row r="94" spans="1:13" ht="12.75">
      <c r="A94" s="152">
        <v>47</v>
      </c>
      <c r="B94" s="152">
        <v>2</v>
      </c>
      <c r="C94" s="151" t="s">
        <v>24</v>
      </c>
      <c r="D94" s="151" t="s">
        <v>25</v>
      </c>
      <c r="E94" s="152">
        <v>47024</v>
      </c>
      <c r="F94" s="152">
        <v>0.7</v>
      </c>
      <c r="G94" s="152">
        <v>361.54</v>
      </c>
      <c r="H94" s="152">
        <v>-9.3729</v>
      </c>
      <c r="I94" s="152">
        <v>93.0532996</v>
      </c>
      <c r="J94" s="152">
        <v>8341</v>
      </c>
      <c r="K94" s="152">
        <v>-12.8778</v>
      </c>
      <c r="L94" s="152">
        <v>1.12636157</v>
      </c>
      <c r="M94" s="152">
        <v>-21.4625</v>
      </c>
    </row>
    <row r="95" spans="1:13" ht="12.75">
      <c r="A95" s="152">
        <v>47</v>
      </c>
      <c r="B95" s="152">
        <v>3</v>
      </c>
      <c r="C95" s="151" t="s">
        <v>24</v>
      </c>
      <c r="D95" s="151" t="s">
        <v>25</v>
      </c>
      <c r="E95" s="152">
        <v>47024</v>
      </c>
      <c r="F95" s="152">
        <v>0.7</v>
      </c>
      <c r="G95" s="152">
        <v>136.401</v>
      </c>
      <c r="H95" s="152">
        <v>3.6623</v>
      </c>
      <c r="I95" s="152">
        <v>35.10686904</v>
      </c>
      <c r="J95" s="152">
        <v>7156.4</v>
      </c>
      <c r="K95" s="152">
        <v>0.062</v>
      </c>
      <c r="L95" s="152">
        <v>1.10907544</v>
      </c>
      <c r="M95" s="152">
        <v>-37.272</v>
      </c>
    </row>
    <row r="96" spans="1:13" ht="12.75">
      <c r="A96" s="152">
        <v>48</v>
      </c>
      <c r="B96" s="152">
        <v>2</v>
      </c>
      <c r="C96" s="151" t="s">
        <v>24</v>
      </c>
      <c r="D96" s="151" t="s">
        <v>25</v>
      </c>
      <c r="E96" s="152">
        <v>47025</v>
      </c>
      <c r="F96" s="152">
        <v>0.7</v>
      </c>
      <c r="G96" s="152">
        <v>356.371</v>
      </c>
      <c r="H96" s="152">
        <v>-9.1</v>
      </c>
      <c r="I96" s="152">
        <v>91.72268478</v>
      </c>
      <c r="J96" s="152">
        <v>8287.7</v>
      </c>
      <c r="K96" s="152">
        <v>-12.6063</v>
      </c>
      <c r="L96" s="152">
        <v>1.12632293</v>
      </c>
      <c r="M96" s="152">
        <v>-21.5253</v>
      </c>
    </row>
    <row r="97" spans="1:13" ht="12.75">
      <c r="A97" s="152">
        <v>48</v>
      </c>
      <c r="B97" s="152">
        <v>3</v>
      </c>
      <c r="C97" s="151" t="s">
        <v>24</v>
      </c>
      <c r="D97" s="151" t="s">
        <v>25</v>
      </c>
      <c r="E97" s="152">
        <v>47025</v>
      </c>
      <c r="F97" s="152">
        <v>0.7</v>
      </c>
      <c r="G97" s="152">
        <v>136.641</v>
      </c>
      <c r="H97" s="152">
        <v>3.7797</v>
      </c>
      <c r="I97" s="152">
        <v>35.16868838</v>
      </c>
      <c r="J97" s="152">
        <v>7199.9</v>
      </c>
      <c r="K97" s="152">
        <v>0.1789</v>
      </c>
      <c r="L97" s="152">
        <v>1.10910548</v>
      </c>
      <c r="M97" s="152">
        <v>-37.2696</v>
      </c>
    </row>
    <row r="98" spans="1:13" ht="12.75">
      <c r="A98" s="152">
        <v>49</v>
      </c>
      <c r="B98" s="152">
        <v>2</v>
      </c>
      <c r="C98" s="151" t="s">
        <v>24</v>
      </c>
      <c r="D98" s="151" t="s">
        <v>25</v>
      </c>
      <c r="E98" s="152">
        <v>47026</v>
      </c>
      <c r="F98" s="152">
        <v>0.7</v>
      </c>
      <c r="G98" s="152">
        <v>356.157</v>
      </c>
      <c r="H98" s="152">
        <v>-9.0946</v>
      </c>
      <c r="I98" s="152">
        <v>91.66763407</v>
      </c>
      <c r="J98" s="152">
        <v>8252.9</v>
      </c>
      <c r="K98" s="152">
        <v>-12.6007</v>
      </c>
      <c r="L98" s="152">
        <v>1.12639737</v>
      </c>
      <c r="M98" s="152">
        <v>-21.419</v>
      </c>
    </row>
    <row r="99" spans="1:13" ht="12.75">
      <c r="A99" s="152">
        <v>49</v>
      </c>
      <c r="B99" s="152">
        <v>3</v>
      </c>
      <c r="C99" s="151" t="s">
        <v>24</v>
      </c>
      <c r="D99" s="151" t="s">
        <v>25</v>
      </c>
      <c r="E99" s="152">
        <v>47026</v>
      </c>
      <c r="F99" s="152">
        <v>0.7</v>
      </c>
      <c r="G99" s="152">
        <v>136.451</v>
      </c>
      <c r="H99" s="152">
        <v>3.7097</v>
      </c>
      <c r="I99" s="152">
        <v>35.11965597</v>
      </c>
      <c r="J99" s="152">
        <v>7206.8</v>
      </c>
      <c r="K99" s="152">
        <v>0.1094</v>
      </c>
      <c r="L99" s="152">
        <v>1.10910529</v>
      </c>
      <c r="M99" s="152">
        <v>-37.2298</v>
      </c>
    </row>
    <row r="100" spans="1:13" ht="12.75">
      <c r="A100" s="152">
        <v>50</v>
      </c>
      <c r="B100" s="152">
        <v>2</v>
      </c>
      <c r="C100" s="151" t="s">
        <v>24</v>
      </c>
      <c r="D100" s="151" t="s">
        <v>25</v>
      </c>
      <c r="E100" s="152">
        <v>47027</v>
      </c>
      <c r="F100" s="152">
        <v>0.7</v>
      </c>
      <c r="G100" s="152">
        <v>357.821</v>
      </c>
      <c r="H100" s="152">
        <v>-9.0295</v>
      </c>
      <c r="I100" s="152">
        <v>92.09607987</v>
      </c>
      <c r="J100" s="152">
        <v>8321.5</v>
      </c>
      <c r="K100" s="152">
        <v>-12.536</v>
      </c>
      <c r="L100" s="152">
        <v>1.12641448</v>
      </c>
      <c r="M100" s="152">
        <v>-21.4762</v>
      </c>
    </row>
    <row r="101" spans="1:13" ht="12.75">
      <c r="A101" s="152">
        <v>50</v>
      </c>
      <c r="B101" s="152">
        <v>3</v>
      </c>
      <c r="C101" s="151" t="s">
        <v>24</v>
      </c>
      <c r="D101" s="151" t="s">
        <v>25</v>
      </c>
      <c r="E101" s="152">
        <v>47027</v>
      </c>
      <c r="F101" s="152">
        <v>0.7</v>
      </c>
      <c r="G101" s="152">
        <v>136.505</v>
      </c>
      <c r="H101" s="152">
        <v>3.6183</v>
      </c>
      <c r="I101" s="152">
        <v>35.13369516</v>
      </c>
      <c r="J101" s="152">
        <v>7167.2</v>
      </c>
      <c r="K101" s="152">
        <v>0.0182</v>
      </c>
      <c r="L101" s="152">
        <v>1.10910839</v>
      </c>
      <c r="M101" s="152">
        <v>-37.2956</v>
      </c>
    </row>
    <row r="102" spans="1:13" ht="12.75">
      <c r="A102" s="152">
        <v>51</v>
      </c>
      <c r="B102" s="152">
        <v>2</v>
      </c>
      <c r="C102" s="151" t="s">
        <v>24</v>
      </c>
      <c r="D102" s="151" t="s">
        <v>25</v>
      </c>
      <c r="E102" s="152">
        <v>47028</v>
      </c>
      <c r="F102" s="152">
        <v>0.7</v>
      </c>
      <c r="G102" s="152">
        <v>357.772</v>
      </c>
      <c r="H102" s="152">
        <v>-9.0368</v>
      </c>
      <c r="I102" s="152">
        <v>92.08327928</v>
      </c>
      <c r="J102" s="152">
        <v>8288.1</v>
      </c>
      <c r="K102" s="152">
        <v>-12.5433</v>
      </c>
      <c r="L102" s="152">
        <v>1.12641105</v>
      </c>
      <c r="M102" s="152">
        <v>-21.4631</v>
      </c>
    </row>
    <row r="103" spans="1:13" ht="12.75">
      <c r="A103" s="152">
        <v>51</v>
      </c>
      <c r="B103" s="152">
        <v>3</v>
      </c>
      <c r="C103" s="151" t="s">
        <v>24</v>
      </c>
      <c r="D103" s="151" t="s">
        <v>25</v>
      </c>
      <c r="E103" s="152">
        <v>47028</v>
      </c>
      <c r="F103" s="152">
        <v>0.7</v>
      </c>
      <c r="G103" s="152">
        <v>136.708</v>
      </c>
      <c r="H103" s="152">
        <v>3.7762</v>
      </c>
      <c r="I103" s="152">
        <v>35.18595379</v>
      </c>
      <c r="J103" s="152">
        <v>7146.5</v>
      </c>
      <c r="K103" s="152">
        <v>0.1755</v>
      </c>
      <c r="L103" s="152">
        <v>1.10911098</v>
      </c>
      <c r="M103" s="152">
        <v>-37.2803</v>
      </c>
    </row>
    <row r="104" spans="1:13" ht="12.75">
      <c r="A104" s="152">
        <v>52</v>
      </c>
      <c r="B104" s="152">
        <v>2</v>
      </c>
      <c r="C104" s="151" t="s">
        <v>111</v>
      </c>
      <c r="D104" s="151" t="s">
        <v>26</v>
      </c>
      <c r="E104" s="152">
        <v>47029</v>
      </c>
      <c r="F104" s="152">
        <v>0.7</v>
      </c>
      <c r="G104" s="152">
        <v>353.169</v>
      </c>
      <c r="H104" s="152">
        <v>7.5279</v>
      </c>
      <c r="I104" s="152">
        <v>90.89864756</v>
      </c>
      <c r="J104" s="152">
        <v>8195.7</v>
      </c>
      <c r="K104" s="152">
        <v>3.9451</v>
      </c>
      <c r="L104" s="152">
        <v>1.1267341</v>
      </c>
      <c r="M104" s="152">
        <v>-21.4957</v>
      </c>
    </row>
    <row r="105" spans="1:13" ht="12.75">
      <c r="A105" s="152">
        <v>52</v>
      </c>
      <c r="B105" s="152">
        <v>3</v>
      </c>
      <c r="C105" s="151" t="s">
        <v>111</v>
      </c>
      <c r="D105" s="151" t="s">
        <v>26</v>
      </c>
      <c r="E105" s="152">
        <v>47029</v>
      </c>
      <c r="F105" s="152">
        <v>0.7</v>
      </c>
      <c r="G105" s="152">
        <v>136.637</v>
      </c>
      <c r="H105" s="152">
        <v>3.7554</v>
      </c>
      <c r="I105" s="152">
        <v>35.1676584</v>
      </c>
      <c r="J105" s="152">
        <v>7158.2</v>
      </c>
      <c r="K105" s="152">
        <v>0.1548</v>
      </c>
      <c r="L105" s="152">
        <v>1.10916371</v>
      </c>
      <c r="M105" s="152">
        <v>-37.2481</v>
      </c>
    </row>
    <row r="106" spans="1:13" ht="12.75">
      <c r="A106" s="152">
        <v>53</v>
      </c>
      <c r="B106" s="152">
        <v>2</v>
      </c>
      <c r="C106" s="151" t="s">
        <v>111</v>
      </c>
      <c r="D106" s="151" t="s">
        <v>26</v>
      </c>
      <c r="E106" s="152">
        <v>47030</v>
      </c>
      <c r="F106" s="152">
        <v>0.7</v>
      </c>
      <c r="G106" s="152">
        <v>360.573</v>
      </c>
      <c r="H106" s="152">
        <v>7.9121</v>
      </c>
      <c r="I106" s="152">
        <v>92.80438954</v>
      </c>
      <c r="J106" s="152">
        <v>8391.1</v>
      </c>
      <c r="K106" s="152">
        <v>4.3275</v>
      </c>
      <c r="L106" s="152">
        <v>1.12674003</v>
      </c>
      <c r="M106" s="152">
        <v>-21.5201</v>
      </c>
    </row>
    <row r="107" spans="1:13" ht="12.75">
      <c r="A107" s="152">
        <v>53</v>
      </c>
      <c r="B107" s="152">
        <v>3</v>
      </c>
      <c r="C107" s="151" t="s">
        <v>111</v>
      </c>
      <c r="D107" s="151" t="s">
        <v>26</v>
      </c>
      <c r="E107" s="152">
        <v>47030</v>
      </c>
      <c r="F107" s="152">
        <v>0.7</v>
      </c>
      <c r="G107" s="152">
        <v>136.789</v>
      </c>
      <c r="H107" s="152">
        <v>3.654</v>
      </c>
      <c r="I107" s="152">
        <v>35.2066783</v>
      </c>
      <c r="J107" s="152">
        <v>7198.5</v>
      </c>
      <c r="K107" s="152">
        <v>0.0538</v>
      </c>
      <c r="L107" s="152">
        <v>1.10918126</v>
      </c>
      <c r="M107" s="152">
        <v>-37.2527</v>
      </c>
    </row>
    <row r="108" spans="1:13" ht="12.75">
      <c r="A108" s="152">
        <v>54</v>
      </c>
      <c r="B108" s="152">
        <v>2</v>
      </c>
      <c r="C108" s="151" t="s">
        <v>111</v>
      </c>
      <c r="D108" s="151" t="s">
        <v>26</v>
      </c>
      <c r="E108" s="152">
        <v>47031</v>
      </c>
      <c r="F108" s="152">
        <v>0.7</v>
      </c>
      <c r="G108" s="152">
        <v>352.589</v>
      </c>
      <c r="H108" s="152">
        <v>8.0672</v>
      </c>
      <c r="I108" s="152">
        <v>90.74948791</v>
      </c>
      <c r="J108" s="152">
        <v>8209</v>
      </c>
      <c r="K108" s="152">
        <v>4.4819</v>
      </c>
      <c r="L108" s="152">
        <v>1.12673451</v>
      </c>
      <c r="M108" s="152">
        <v>-21.4885</v>
      </c>
    </row>
    <row r="109" spans="1:13" ht="12.75">
      <c r="A109" s="152">
        <v>54</v>
      </c>
      <c r="B109" s="152">
        <v>3</v>
      </c>
      <c r="C109" s="151" t="s">
        <v>111</v>
      </c>
      <c r="D109" s="151" t="s">
        <v>26</v>
      </c>
      <c r="E109" s="152">
        <v>47031</v>
      </c>
      <c r="F109" s="152">
        <v>0.7</v>
      </c>
      <c r="G109" s="152">
        <v>136.688</v>
      </c>
      <c r="H109" s="152">
        <v>3.7101</v>
      </c>
      <c r="I109" s="152">
        <v>35.18076882</v>
      </c>
      <c r="J109" s="152">
        <v>7154.7</v>
      </c>
      <c r="K109" s="152">
        <v>0.1097</v>
      </c>
      <c r="L109" s="152">
        <v>1.10915501</v>
      </c>
      <c r="M109" s="152">
        <v>-37.2385</v>
      </c>
    </row>
    <row r="110" spans="1:13" ht="12.75">
      <c r="A110" s="152">
        <v>55</v>
      </c>
      <c r="B110" s="152">
        <v>2</v>
      </c>
      <c r="C110" s="151" t="s">
        <v>111</v>
      </c>
      <c r="D110" s="151" t="s">
        <v>26</v>
      </c>
      <c r="E110" s="152">
        <v>47032</v>
      </c>
      <c r="F110" s="152">
        <v>0.7</v>
      </c>
      <c r="G110" s="152">
        <v>359.629</v>
      </c>
      <c r="H110" s="152">
        <v>8.3216</v>
      </c>
      <c r="I110" s="152">
        <v>92.56130581</v>
      </c>
      <c r="J110" s="152">
        <v>8336.7</v>
      </c>
      <c r="K110" s="152">
        <v>4.7351</v>
      </c>
      <c r="L110" s="152">
        <v>1.12673046</v>
      </c>
      <c r="M110" s="152">
        <v>-21.5014</v>
      </c>
    </row>
    <row r="111" spans="1:13" ht="12.75">
      <c r="A111" s="152">
        <v>55</v>
      </c>
      <c r="B111" s="152">
        <v>3</v>
      </c>
      <c r="C111" s="151" t="s">
        <v>111</v>
      </c>
      <c r="D111" s="151" t="s">
        <v>26</v>
      </c>
      <c r="E111" s="152">
        <v>47032</v>
      </c>
      <c r="F111" s="152">
        <v>0.7</v>
      </c>
      <c r="G111" s="152">
        <v>136.744</v>
      </c>
      <c r="H111" s="152">
        <v>3.7805</v>
      </c>
      <c r="I111" s="152">
        <v>35.19521224</v>
      </c>
      <c r="J111" s="152">
        <v>7146.1</v>
      </c>
      <c r="K111" s="152">
        <v>0.1798</v>
      </c>
      <c r="L111" s="152">
        <v>1.10913117</v>
      </c>
      <c r="M111" s="152">
        <v>-37.2658</v>
      </c>
    </row>
    <row r="112" spans="1:13" ht="12.75">
      <c r="A112" s="152">
        <v>56</v>
      </c>
      <c r="B112" s="152">
        <v>2</v>
      </c>
      <c r="C112" s="151" t="s">
        <v>111</v>
      </c>
      <c r="D112" s="151" t="s">
        <v>26</v>
      </c>
      <c r="E112" s="152">
        <v>47033</v>
      </c>
      <c r="F112" s="152">
        <v>0.7</v>
      </c>
      <c r="G112" s="152">
        <v>352.485</v>
      </c>
      <c r="H112" s="152">
        <v>8.2705</v>
      </c>
      <c r="I112" s="152">
        <v>90.72262967</v>
      </c>
      <c r="J112" s="152">
        <v>8187.8</v>
      </c>
      <c r="K112" s="152">
        <v>4.6844</v>
      </c>
      <c r="L112" s="152">
        <v>1.12674064</v>
      </c>
      <c r="M112" s="152">
        <v>-21.4358</v>
      </c>
    </row>
    <row r="113" spans="1:13" ht="12.75">
      <c r="A113" s="152">
        <v>56</v>
      </c>
      <c r="B113" s="152">
        <v>3</v>
      </c>
      <c r="C113" s="151" t="s">
        <v>111</v>
      </c>
      <c r="D113" s="151" t="s">
        <v>26</v>
      </c>
      <c r="E113" s="152">
        <v>47033</v>
      </c>
      <c r="F113" s="152">
        <v>0.7</v>
      </c>
      <c r="G113" s="152">
        <v>136.675</v>
      </c>
      <c r="H113" s="152">
        <v>3.7838</v>
      </c>
      <c r="I113" s="152">
        <v>35.17754302</v>
      </c>
      <c r="J113" s="152">
        <v>7183.3</v>
      </c>
      <c r="K113" s="152">
        <v>0.1832</v>
      </c>
      <c r="L113" s="152">
        <v>1.10916931</v>
      </c>
      <c r="M113" s="152">
        <v>-37.1768</v>
      </c>
    </row>
    <row r="114" spans="1:13" ht="12.75">
      <c r="A114" s="152">
        <v>57</v>
      </c>
      <c r="B114" s="152">
        <v>2</v>
      </c>
      <c r="C114" s="151" t="s">
        <v>111</v>
      </c>
      <c r="D114" s="151" t="s">
        <v>26</v>
      </c>
      <c r="E114" s="152">
        <v>47034</v>
      </c>
      <c r="F114" s="152">
        <v>0.7</v>
      </c>
      <c r="G114" s="152">
        <v>364.422</v>
      </c>
      <c r="H114" s="152">
        <v>8.2212</v>
      </c>
      <c r="I114" s="152">
        <v>93.79486962</v>
      </c>
      <c r="J114" s="152">
        <v>8474.8</v>
      </c>
      <c r="K114" s="152">
        <v>4.6352</v>
      </c>
      <c r="L114" s="152">
        <v>1.12677487</v>
      </c>
      <c r="M114" s="152">
        <v>-21.5044</v>
      </c>
    </row>
    <row r="115" spans="1:13" ht="12.75">
      <c r="A115" s="152">
        <v>57</v>
      </c>
      <c r="B115" s="152">
        <v>3</v>
      </c>
      <c r="C115" s="151" t="s">
        <v>111</v>
      </c>
      <c r="D115" s="151" t="s">
        <v>26</v>
      </c>
      <c r="E115" s="152">
        <v>47034</v>
      </c>
      <c r="F115" s="152">
        <v>0.7</v>
      </c>
      <c r="G115" s="152">
        <v>136.851</v>
      </c>
      <c r="H115" s="152">
        <v>3.651</v>
      </c>
      <c r="I115" s="152">
        <v>35.22268241</v>
      </c>
      <c r="J115" s="152">
        <v>7164.3</v>
      </c>
      <c r="K115" s="152">
        <v>0.0508</v>
      </c>
      <c r="L115" s="152">
        <v>1.10912855</v>
      </c>
      <c r="M115" s="152">
        <v>-37.3098</v>
      </c>
    </row>
    <row r="116" spans="1:13" ht="12.75">
      <c r="A116" s="152">
        <v>58</v>
      </c>
      <c r="B116" s="152">
        <v>2</v>
      </c>
      <c r="C116" s="151" t="s">
        <v>24</v>
      </c>
      <c r="D116" s="151" t="s">
        <v>25</v>
      </c>
      <c r="E116" s="152">
        <v>47035</v>
      </c>
      <c r="F116" s="152">
        <v>0.7</v>
      </c>
      <c r="G116" s="152">
        <v>356.211</v>
      </c>
      <c r="H116" s="152">
        <v>-8.2926</v>
      </c>
      <c r="I116" s="152">
        <v>91.68172154</v>
      </c>
      <c r="J116" s="152">
        <v>8214.9</v>
      </c>
      <c r="K116" s="152">
        <v>-11.8024</v>
      </c>
      <c r="L116" s="152">
        <v>1.12644602</v>
      </c>
      <c r="M116" s="152">
        <v>-21.4658</v>
      </c>
    </row>
    <row r="117" spans="1:13" ht="12.75">
      <c r="A117" s="152">
        <v>58</v>
      </c>
      <c r="B117" s="152">
        <v>3</v>
      </c>
      <c r="C117" s="151" t="s">
        <v>24</v>
      </c>
      <c r="D117" s="151" t="s">
        <v>25</v>
      </c>
      <c r="E117" s="152">
        <v>47035</v>
      </c>
      <c r="F117" s="152">
        <v>0.7</v>
      </c>
      <c r="G117" s="152">
        <v>136.75</v>
      </c>
      <c r="H117" s="152">
        <v>3.703</v>
      </c>
      <c r="I117" s="152">
        <v>35.19672996</v>
      </c>
      <c r="J117" s="152">
        <v>7209.9</v>
      </c>
      <c r="K117" s="152">
        <v>0.1026</v>
      </c>
      <c r="L117" s="152">
        <v>1.10915505</v>
      </c>
      <c r="M117" s="152">
        <v>-37.2593</v>
      </c>
    </row>
    <row r="118" spans="1:13" ht="12.75">
      <c r="A118" s="152">
        <v>59</v>
      </c>
      <c r="B118" s="152">
        <v>2</v>
      </c>
      <c r="C118" s="151" t="s">
        <v>24</v>
      </c>
      <c r="D118" s="151" t="s">
        <v>25</v>
      </c>
      <c r="E118" s="152">
        <v>47036</v>
      </c>
      <c r="F118" s="152">
        <v>0.7</v>
      </c>
      <c r="G118" s="152">
        <v>343.002</v>
      </c>
      <c r="H118" s="152">
        <v>-8.6245</v>
      </c>
      <c r="I118" s="152">
        <v>88.28187952</v>
      </c>
      <c r="J118" s="152">
        <v>7958.5</v>
      </c>
      <c r="K118" s="152">
        <v>-12.133</v>
      </c>
      <c r="L118" s="152">
        <v>1.12637913</v>
      </c>
      <c r="M118" s="152">
        <v>-21.5403</v>
      </c>
    </row>
    <row r="119" spans="1:13" ht="12.75">
      <c r="A119" s="152">
        <v>59</v>
      </c>
      <c r="B119" s="152">
        <v>3</v>
      </c>
      <c r="C119" s="151" t="s">
        <v>24</v>
      </c>
      <c r="D119" s="151" t="s">
        <v>25</v>
      </c>
      <c r="E119" s="152">
        <v>47036</v>
      </c>
      <c r="F119" s="152">
        <v>0.7</v>
      </c>
      <c r="G119" s="152">
        <v>136.819</v>
      </c>
      <c r="H119" s="152">
        <v>3.753</v>
      </c>
      <c r="I119" s="152">
        <v>35.21460313</v>
      </c>
      <c r="J119" s="152">
        <v>7177.9</v>
      </c>
      <c r="K119" s="152">
        <v>0.1523</v>
      </c>
      <c r="L119" s="152">
        <v>1.10915456</v>
      </c>
      <c r="M119" s="152">
        <v>-37.2808</v>
      </c>
    </row>
    <row r="120" spans="1:13" ht="12.75">
      <c r="A120" s="152">
        <v>60</v>
      </c>
      <c r="B120" s="152">
        <v>2</v>
      </c>
      <c r="C120" s="151" t="s">
        <v>24</v>
      </c>
      <c r="D120" s="151" t="s">
        <v>25</v>
      </c>
      <c r="E120" s="152">
        <v>47037</v>
      </c>
      <c r="F120" s="152">
        <v>0.7</v>
      </c>
      <c r="G120" s="152">
        <v>363.438</v>
      </c>
      <c r="H120" s="152">
        <v>-8.9067</v>
      </c>
      <c r="I120" s="152">
        <v>93.54166865</v>
      </c>
      <c r="J120" s="152">
        <v>8417.6</v>
      </c>
      <c r="K120" s="152">
        <v>-12.4138</v>
      </c>
      <c r="L120" s="152">
        <v>1.12641597</v>
      </c>
      <c r="M120" s="152">
        <v>-21.48</v>
      </c>
    </row>
    <row r="121" spans="1:13" ht="12.75">
      <c r="A121" s="152">
        <v>60</v>
      </c>
      <c r="B121" s="152">
        <v>3</v>
      </c>
      <c r="C121" s="151" t="s">
        <v>24</v>
      </c>
      <c r="D121" s="151" t="s">
        <v>25</v>
      </c>
      <c r="E121" s="152">
        <v>47037</v>
      </c>
      <c r="F121" s="152">
        <v>0.7</v>
      </c>
      <c r="G121" s="152">
        <v>136.977</v>
      </c>
      <c r="H121" s="152">
        <v>3.71</v>
      </c>
      <c r="I121" s="152">
        <v>35.255036</v>
      </c>
      <c r="J121" s="152">
        <v>7168.6</v>
      </c>
      <c r="K121" s="152">
        <v>0.1097</v>
      </c>
      <c r="L121" s="152">
        <v>1.10918138</v>
      </c>
      <c r="M121" s="152">
        <v>-37.2344</v>
      </c>
    </row>
    <row r="122" spans="1:13" ht="12.75">
      <c r="A122" s="152">
        <v>61</v>
      </c>
      <c r="B122" s="152">
        <v>2</v>
      </c>
      <c r="C122" s="151" t="s">
        <v>24</v>
      </c>
      <c r="D122" s="151" t="s">
        <v>25</v>
      </c>
      <c r="E122" s="152">
        <v>47038</v>
      </c>
      <c r="F122" s="152">
        <v>0.7</v>
      </c>
      <c r="G122" s="152">
        <v>363.067</v>
      </c>
      <c r="H122" s="152">
        <v>-8.8068</v>
      </c>
      <c r="I122" s="152">
        <v>93.44627691</v>
      </c>
      <c r="J122" s="152">
        <v>8454.9</v>
      </c>
      <c r="K122" s="152">
        <v>-12.3143</v>
      </c>
      <c r="L122" s="152">
        <v>1.12647851</v>
      </c>
      <c r="M122" s="152">
        <v>-21.4661</v>
      </c>
    </row>
    <row r="123" spans="1:13" ht="12.75">
      <c r="A123" s="152">
        <v>61</v>
      </c>
      <c r="B123" s="152">
        <v>3</v>
      </c>
      <c r="C123" s="151" t="s">
        <v>24</v>
      </c>
      <c r="D123" s="151" t="s">
        <v>25</v>
      </c>
      <c r="E123" s="152">
        <v>47038</v>
      </c>
      <c r="F123" s="152">
        <v>0.7</v>
      </c>
      <c r="G123" s="152">
        <v>136.723</v>
      </c>
      <c r="H123" s="152">
        <v>3.7448</v>
      </c>
      <c r="I123" s="152">
        <v>35.18981615</v>
      </c>
      <c r="J123" s="152">
        <v>7178.6</v>
      </c>
      <c r="K123" s="152">
        <v>0.1442</v>
      </c>
      <c r="L123" s="152">
        <v>1.10915246</v>
      </c>
      <c r="M123" s="152">
        <v>-37.3009</v>
      </c>
    </row>
    <row r="124" spans="1:13" ht="12.75">
      <c r="A124" s="152">
        <v>62</v>
      </c>
      <c r="B124" s="152">
        <v>2</v>
      </c>
      <c r="C124" s="151" t="s">
        <v>24</v>
      </c>
      <c r="D124" s="151" t="s">
        <v>25</v>
      </c>
      <c r="E124" s="152">
        <v>47039</v>
      </c>
      <c r="F124" s="152">
        <v>0.7</v>
      </c>
      <c r="G124" s="152">
        <v>359.667</v>
      </c>
      <c r="H124" s="152">
        <v>-8.8439</v>
      </c>
      <c r="I124" s="152">
        <v>92.57116313</v>
      </c>
      <c r="J124" s="152">
        <v>8338.6</v>
      </c>
      <c r="K124" s="152">
        <v>-12.3513</v>
      </c>
      <c r="L124" s="152">
        <v>1.12645662</v>
      </c>
      <c r="M124" s="152">
        <v>-21.4859</v>
      </c>
    </row>
    <row r="125" spans="1:13" ht="12.75">
      <c r="A125" s="152">
        <v>62</v>
      </c>
      <c r="B125" s="152">
        <v>3</v>
      </c>
      <c r="C125" s="151" t="s">
        <v>24</v>
      </c>
      <c r="D125" s="151" t="s">
        <v>25</v>
      </c>
      <c r="E125" s="152">
        <v>47039</v>
      </c>
      <c r="F125" s="152">
        <v>0.7</v>
      </c>
      <c r="G125" s="152">
        <v>136.915</v>
      </c>
      <c r="H125" s="152">
        <v>3.6804</v>
      </c>
      <c r="I125" s="152">
        <v>35.23920218</v>
      </c>
      <c r="J125" s="152">
        <v>7161.8</v>
      </c>
      <c r="K125" s="152">
        <v>0.0801</v>
      </c>
      <c r="L125" s="152">
        <v>1.10917526</v>
      </c>
      <c r="M125" s="152">
        <v>-37.28</v>
      </c>
    </row>
    <row r="126" spans="1:13" ht="12.75">
      <c r="A126" s="152">
        <v>63</v>
      </c>
      <c r="B126" s="152">
        <v>2</v>
      </c>
      <c r="C126" s="151" t="s">
        <v>24</v>
      </c>
      <c r="D126" s="151" t="s">
        <v>25</v>
      </c>
      <c r="E126" s="152">
        <v>47040</v>
      </c>
      <c r="F126" s="152">
        <v>0.7</v>
      </c>
      <c r="G126" s="152">
        <v>352.973</v>
      </c>
      <c r="H126" s="152">
        <v>-8.6633</v>
      </c>
      <c r="I126" s="152">
        <v>90.84826876</v>
      </c>
      <c r="J126" s="152">
        <v>8167.3</v>
      </c>
      <c r="K126" s="152">
        <v>-12.1715</v>
      </c>
      <c r="L126" s="152">
        <v>1.12642811</v>
      </c>
      <c r="M126" s="152">
        <v>-21.5095</v>
      </c>
    </row>
    <row r="127" spans="1:13" ht="12.75">
      <c r="A127" s="152">
        <v>63</v>
      </c>
      <c r="B127" s="152">
        <v>3</v>
      </c>
      <c r="C127" s="151" t="s">
        <v>24</v>
      </c>
      <c r="D127" s="151" t="s">
        <v>25</v>
      </c>
      <c r="E127" s="152">
        <v>47040</v>
      </c>
      <c r="F127" s="152">
        <v>0.7</v>
      </c>
      <c r="G127" s="152">
        <v>136.894</v>
      </c>
      <c r="H127" s="152">
        <v>3.751</v>
      </c>
      <c r="I127" s="152">
        <v>35.23390375</v>
      </c>
      <c r="J127" s="152">
        <v>7300.6</v>
      </c>
      <c r="K127" s="152">
        <v>0.1504</v>
      </c>
      <c r="L127" s="152">
        <v>1.10917807</v>
      </c>
      <c r="M127" s="152">
        <v>-37.2734</v>
      </c>
    </row>
    <row r="128" spans="1:13" ht="12.75">
      <c r="A128" s="152">
        <v>64</v>
      </c>
      <c r="B128" s="152">
        <v>2</v>
      </c>
      <c r="C128" s="151" t="s">
        <v>42</v>
      </c>
      <c r="D128" s="151" t="s">
        <v>64</v>
      </c>
      <c r="E128" s="152">
        <v>47041</v>
      </c>
      <c r="F128" s="152">
        <v>0.7</v>
      </c>
      <c r="G128" s="152">
        <v>363.915</v>
      </c>
      <c r="H128" s="152">
        <v>54.6849</v>
      </c>
      <c r="I128" s="152">
        <v>93.66435114</v>
      </c>
      <c r="J128" s="152">
        <v>8360.4</v>
      </c>
      <c r="K128" s="152">
        <v>50.8837</v>
      </c>
      <c r="L128" s="152">
        <v>1.12703816</v>
      </c>
      <c r="M128" s="152">
        <v>-21.6807</v>
      </c>
    </row>
    <row r="129" spans="1:13" ht="12.75">
      <c r="A129" s="152">
        <v>64</v>
      </c>
      <c r="B129" s="152">
        <v>3</v>
      </c>
      <c r="C129" s="151" t="s">
        <v>42</v>
      </c>
      <c r="D129" s="151" t="s">
        <v>64</v>
      </c>
      <c r="E129" s="152">
        <v>47041</v>
      </c>
      <c r="F129" s="152">
        <v>0.7</v>
      </c>
      <c r="G129" s="152">
        <v>138.402</v>
      </c>
      <c r="H129" s="152">
        <v>3.8015</v>
      </c>
      <c r="I129" s="152">
        <v>35.62183155</v>
      </c>
      <c r="J129" s="152">
        <v>7325.3</v>
      </c>
      <c r="K129" s="152">
        <v>0.2007</v>
      </c>
      <c r="L129" s="152">
        <v>1.10872451</v>
      </c>
      <c r="M129" s="152">
        <v>-37.247</v>
      </c>
    </row>
    <row r="130" spans="1:13" ht="12.75">
      <c r="A130" s="152">
        <v>65</v>
      </c>
      <c r="B130" s="152">
        <v>2</v>
      </c>
      <c r="C130" s="151" t="s">
        <v>42</v>
      </c>
      <c r="D130" s="151" t="s">
        <v>64</v>
      </c>
      <c r="E130" s="152">
        <v>47042</v>
      </c>
      <c r="F130" s="152">
        <v>0.7</v>
      </c>
      <c r="G130" s="152">
        <v>360.775</v>
      </c>
      <c r="H130" s="152">
        <v>55.8541</v>
      </c>
      <c r="I130" s="152">
        <v>92.8564269</v>
      </c>
      <c r="J130" s="152">
        <v>8360.2</v>
      </c>
      <c r="K130" s="152">
        <v>52.0482</v>
      </c>
      <c r="L130" s="152">
        <v>1.12741502</v>
      </c>
      <c r="M130" s="152">
        <v>-21.382</v>
      </c>
    </row>
    <row r="131" spans="1:13" ht="12.75">
      <c r="A131" s="152">
        <v>65</v>
      </c>
      <c r="B131" s="152">
        <v>3</v>
      </c>
      <c r="C131" s="151" t="s">
        <v>42</v>
      </c>
      <c r="D131" s="151" t="s">
        <v>64</v>
      </c>
      <c r="E131" s="152">
        <v>47042</v>
      </c>
      <c r="F131" s="152">
        <v>0.7</v>
      </c>
      <c r="G131" s="152">
        <v>136.845</v>
      </c>
      <c r="H131" s="152">
        <v>3.5957</v>
      </c>
      <c r="I131" s="152">
        <v>35.2212294</v>
      </c>
      <c r="J131" s="152">
        <v>7239.2</v>
      </c>
      <c r="K131" s="152">
        <v>-0.0043</v>
      </c>
      <c r="L131" s="152">
        <v>1.10869383</v>
      </c>
      <c r="M131" s="152">
        <v>-37.2902</v>
      </c>
    </row>
    <row r="132" spans="1:13" ht="12.75">
      <c r="A132" s="152">
        <v>66</v>
      </c>
      <c r="B132" s="152">
        <v>2</v>
      </c>
      <c r="C132" s="151" t="s">
        <v>42</v>
      </c>
      <c r="D132" s="151" t="s">
        <v>64</v>
      </c>
      <c r="E132" s="152">
        <v>47043</v>
      </c>
      <c r="F132" s="152">
        <v>0.7</v>
      </c>
      <c r="G132" s="152">
        <v>351.679</v>
      </c>
      <c r="H132" s="152">
        <v>56.6089</v>
      </c>
      <c r="I132" s="152">
        <v>90.51528048</v>
      </c>
      <c r="J132" s="152">
        <v>8173.7</v>
      </c>
      <c r="K132" s="152">
        <v>52.7995</v>
      </c>
      <c r="L132" s="152">
        <v>1.12734406</v>
      </c>
      <c r="M132" s="152">
        <v>-21.4121</v>
      </c>
    </row>
    <row r="133" spans="1:13" ht="12.75">
      <c r="A133" s="152">
        <v>66</v>
      </c>
      <c r="B133" s="152">
        <v>3</v>
      </c>
      <c r="C133" s="151" t="s">
        <v>42</v>
      </c>
      <c r="D133" s="151" t="s">
        <v>64</v>
      </c>
      <c r="E133" s="152">
        <v>47043</v>
      </c>
      <c r="F133" s="152">
        <v>0.7</v>
      </c>
      <c r="G133" s="152">
        <v>136.8</v>
      </c>
      <c r="H133" s="152">
        <v>3.7798</v>
      </c>
      <c r="I133" s="152">
        <v>35.20968502</v>
      </c>
      <c r="J133" s="152">
        <v>7160.4</v>
      </c>
      <c r="K133" s="152">
        <v>0.179</v>
      </c>
      <c r="L133" s="152">
        <v>1.10867829</v>
      </c>
      <c r="M133" s="152">
        <v>-37.2609</v>
      </c>
    </row>
    <row r="134" spans="1:13" ht="12.75">
      <c r="A134" s="152">
        <v>67</v>
      </c>
      <c r="B134" s="152">
        <v>2</v>
      </c>
      <c r="C134" s="151" t="s">
        <v>43</v>
      </c>
      <c r="D134" s="151" t="s">
        <v>64</v>
      </c>
      <c r="E134" s="152">
        <v>47044</v>
      </c>
      <c r="F134" s="152">
        <v>0.7</v>
      </c>
      <c r="G134" s="152">
        <v>359.602</v>
      </c>
      <c r="H134" s="152">
        <v>56.7483</v>
      </c>
      <c r="I134" s="152">
        <v>92.55446763</v>
      </c>
      <c r="J134" s="152">
        <v>8341.6</v>
      </c>
      <c r="K134" s="152">
        <v>52.9383</v>
      </c>
      <c r="L134" s="152">
        <v>1.12787214</v>
      </c>
      <c r="M134" s="152">
        <v>-21.3975</v>
      </c>
    </row>
    <row r="135" spans="1:13" ht="12.75">
      <c r="A135" s="152">
        <v>67</v>
      </c>
      <c r="B135" s="152">
        <v>3</v>
      </c>
      <c r="C135" s="151" t="s">
        <v>43</v>
      </c>
      <c r="D135" s="151" t="s">
        <v>64</v>
      </c>
      <c r="E135" s="152">
        <v>47044</v>
      </c>
      <c r="F135" s="152">
        <v>0.7</v>
      </c>
      <c r="G135" s="152">
        <v>136.69</v>
      </c>
      <c r="H135" s="152">
        <v>3.7258</v>
      </c>
      <c r="I135" s="152">
        <v>35.18117331</v>
      </c>
      <c r="J135" s="152">
        <v>7274</v>
      </c>
      <c r="K135" s="152">
        <v>0.1254</v>
      </c>
      <c r="L135" s="152">
        <v>1.10922756</v>
      </c>
      <c r="M135" s="152">
        <v>-37.2161</v>
      </c>
    </row>
    <row r="136" spans="1:13" ht="12.75">
      <c r="A136" s="152">
        <v>68</v>
      </c>
      <c r="B136" s="152">
        <v>2</v>
      </c>
      <c r="C136" s="151" t="s">
        <v>43</v>
      </c>
      <c r="D136" s="151" t="s">
        <v>64</v>
      </c>
      <c r="E136" s="152">
        <v>47045</v>
      </c>
      <c r="F136" s="152">
        <v>0.7</v>
      </c>
      <c r="G136" s="152">
        <v>359.874</v>
      </c>
      <c r="H136" s="152">
        <v>56.8511</v>
      </c>
      <c r="I136" s="152">
        <v>92.62446492</v>
      </c>
      <c r="J136" s="152">
        <v>8329</v>
      </c>
      <c r="K136" s="152">
        <v>53.0406</v>
      </c>
      <c r="L136" s="152">
        <v>1.12738288</v>
      </c>
      <c r="M136" s="152">
        <v>-21.4233</v>
      </c>
    </row>
    <row r="137" spans="1:13" ht="12.75">
      <c r="A137" s="152">
        <v>68</v>
      </c>
      <c r="B137" s="152">
        <v>3</v>
      </c>
      <c r="C137" s="151" t="s">
        <v>43</v>
      </c>
      <c r="D137" s="151" t="s">
        <v>64</v>
      </c>
      <c r="E137" s="152">
        <v>47045</v>
      </c>
      <c r="F137" s="152">
        <v>0.7</v>
      </c>
      <c r="G137" s="152">
        <v>136.718</v>
      </c>
      <c r="H137" s="152">
        <v>3.6532</v>
      </c>
      <c r="I137" s="152">
        <v>35.18847313</v>
      </c>
      <c r="J137" s="152">
        <v>7190.4</v>
      </c>
      <c r="K137" s="152">
        <v>0.053</v>
      </c>
      <c r="L137" s="152">
        <v>1.10869808</v>
      </c>
      <c r="M137" s="152">
        <v>-37.2818</v>
      </c>
    </row>
    <row r="138" spans="1:13" ht="12.75">
      <c r="A138" s="152">
        <v>69</v>
      </c>
      <c r="B138" s="152">
        <v>2</v>
      </c>
      <c r="C138" s="151" t="s">
        <v>43</v>
      </c>
      <c r="D138" s="151" t="s">
        <v>64</v>
      </c>
      <c r="E138" s="152">
        <v>47046</v>
      </c>
      <c r="F138" s="152">
        <v>0.7</v>
      </c>
      <c r="G138" s="152">
        <v>350.64</v>
      </c>
      <c r="H138" s="152">
        <v>56.8549</v>
      </c>
      <c r="I138" s="152">
        <v>90.24782639</v>
      </c>
      <c r="J138" s="152">
        <v>8131.9</v>
      </c>
      <c r="K138" s="152">
        <v>53.0443</v>
      </c>
      <c r="L138" s="152">
        <v>1.1273651</v>
      </c>
      <c r="M138" s="152">
        <v>-21.4197</v>
      </c>
    </row>
    <row r="139" spans="1:13" ht="12.75">
      <c r="A139" s="152">
        <v>69</v>
      </c>
      <c r="B139" s="152">
        <v>3</v>
      </c>
      <c r="C139" s="151" t="s">
        <v>43</v>
      </c>
      <c r="D139" s="151" t="s">
        <v>64</v>
      </c>
      <c r="E139" s="152">
        <v>47046</v>
      </c>
      <c r="F139" s="152">
        <v>0.7</v>
      </c>
      <c r="G139" s="152">
        <v>136.957</v>
      </c>
      <c r="H139" s="152">
        <v>3.6994</v>
      </c>
      <c r="I139" s="152">
        <v>35.25013021</v>
      </c>
      <c r="J139" s="152">
        <v>7310.1</v>
      </c>
      <c r="K139" s="152">
        <v>0.099</v>
      </c>
      <c r="L139" s="152">
        <v>1.10871375</v>
      </c>
      <c r="M139" s="152">
        <v>-37.2492</v>
      </c>
    </row>
    <row r="140" spans="1:13" ht="12.75">
      <c r="A140" s="152">
        <v>70</v>
      </c>
      <c r="B140" s="152">
        <v>2</v>
      </c>
      <c r="C140" s="151" t="s">
        <v>44</v>
      </c>
      <c r="D140" s="151" t="s">
        <v>64</v>
      </c>
      <c r="E140" s="152">
        <v>47047</v>
      </c>
      <c r="F140" s="152">
        <v>0.7</v>
      </c>
      <c r="G140" s="152">
        <v>367.665</v>
      </c>
      <c r="H140" s="152">
        <v>57.3033</v>
      </c>
      <c r="I140" s="152">
        <v>94.6296413</v>
      </c>
      <c r="J140" s="152">
        <v>8540.4</v>
      </c>
      <c r="K140" s="152">
        <v>53.4908</v>
      </c>
      <c r="L140" s="152">
        <v>1.12791773</v>
      </c>
      <c r="M140" s="152">
        <v>-21.3527</v>
      </c>
    </row>
    <row r="141" spans="1:13" ht="12.75">
      <c r="A141" s="152">
        <v>70</v>
      </c>
      <c r="B141" s="152">
        <v>3</v>
      </c>
      <c r="C141" s="151" t="s">
        <v>44</v>
      </c>
      <c r="D141" s="151" t="s">
        <v>64</v>
      </c>
      <c r="E141" s="152">
        <v>47047</v>
      </c>
      <c r="F141" s="152">
        <v>0.7</v>
      </c>
      <c r="G141" s="152">
        <v>136.965</v>
      </c>
      <c r="H141" s="152">
        <v>3.7798</v>
      </c>
      <c r="I141" s="152">
        <v>35.25208567</v>
      </c>
      <c r="J141" s="152">
        <v>7250</v>
      </c>
      <c r="K141" s="152">
        <v>0.1792</v>
      </c>
      <c r="L141" s="152">
        <v>1.10923863</v>
      </c>
      <c r="M141" s="152">
        <v>-37.1936</v>
      </c>
    </row>
    <row r="142" spans="1:13" ht="12.75">
      <c r="A142" s="152">
        <v>71</v>
      </c>
      <c r="B142" s="152">
        <v>2</v>
      </c>
      <c r="C142" s="151" t="s">
        <v>44</v>
      </c>
      <c r="D142" s="151" t="s">
        <v>64</v>
      </c>
      <c r="E142" s="152">
        <v>47048</v>
      </c>
      <c r="F142" s="152">
        <v>0.7</v>
      </c>
      <c r="G142" s="152">
        <v>363.876</v>
      </c>
      <c r="H142" s="152">
        <v>57.1235</v>
      </c>
      <c r="I142" s="152">
        <v>93.65437164</v>
      </c>
      <c r="J142" s="152">
        <v>8439.8</v>
      </c>
      <c r="K142" s="152">
        <v>53.3119</v>
      </c>
      <c r="L142" s="152">
        <v>1.12746457</v>
      </c>
      <c r="M142" s="152">
        <v>-21.3661</v>
      </c>
    </row>
    <row r="143" spans="1:13" ht="12.75">
      <c r="A143" s="152">
        <v>71</v>
      </c>
      <c r="B143" s="152">
        <v>3</v>
      </c>
      <c r="C143" s="151" t="s">
        <v>44</v>
      </c>
      <c r="D143" s="151" t="s">
        <v>64</v>
      </c>
      <c r="E143" s="152">
        <v>47048</v>
      </c>
      <c r="F143" s="152">
        <v>0.7</v>
      </c>
      <c r="G143" s="152">
        <v>136.879</v>
      </c>
      <c r="H143" s="152">
        <v>3.632</v>
      </c>
      <c r="I143" s="152">
        <v>35.22980541</v>
      </c>
      <c r="J143" s="152">
        <v>7204.5</v>
      </c>
      <c r="K143" s="152">
        <v>0.0318</v>
      </c>
      <c r="L143" s="152">
        <v>1.10867492</v>
      </c>
      <c r="M143" s="152">
        <v>-37.3135</v>
      </c>
    </row>
    <row r="144" spans="1:13" ht="12.75">
      <c r="A144" s="152">
        <v>72</v>
      </c>
      <c r="B144" s="152">
        <v>2</v>
      </c>
      <c r="C144" s="151" t="s">
        <v>44</v>
      </c>
      <c r="D144" s="151" t="s">
        <v>64</v>
      </c>
      <c r="E144" s="152">
        <v>47049</v>
      </c>
      <c r="F144" s="152">
        <v>0.7</v>
      </c>
      <c r="G144" s="152">
        <v>356.755</v>
      </c>
      <c r="H144" s="152">
        <v>57.1822</v>
      </c>
      <c r="I144" s="152">
        <v>91.8215283</v>
      </c>
      <c r="J144" s="152">
        <v>8263.7</v>
      </c>
      <c r="K144" s="152">
        <v>53.37</v>
      </c>
      <c r="L144" s="152">
        <v>1.12741593</v>
      </c>
      <c r="M144" s="152">
        <v>-21.4425</v>
      </c>
    </row>
    <row r="145" spans="1:13" ht="12.75">
      <c r="A145" s="152">
        <v>72</v>
      </c>
      <c r="B145" s="152">
        <v>3</v>
      </c>
      <c r="C145" s="151" t="s">
        <v>44</v>
      </c>
      <c r="D145" s="151" t="s">
        <v>64</v>
      </c>
      <c r="E145" s="152">
        <v>47049</v>
      </c>
      <c r="F145" s="152">
        <v>0.7</v>
      </c>
      <c r="G145" s="152">
        <v>137.101</v>
      </c>
      <c r="H145" s="152">
        <v>3.6052</v>
      </c>
      <c r="I145" s="152">
        <v>35.28696732</v>
      </c>
      <c r="J145" s="152">
        <v>7203.9</v>
      </c>
      <c r="K145" s="152">
        <v>0.0051</v>
      </c>
      <c r="L145" s="152">
        <v>1.10867708</v>
      </c>
      <c r="M145" s="152">
        <v>-37.3421</v>
      </c>
    </row>
    <row r="146" spans="1:13" ht="12.75">
      <c r="A146" s="152">
        <v>73</v>
      </c>
      <c r="B146" s="152">
        <v>2</v>
      </c>
      <c r="C146" s="151" t="s">
        <v>45</v>
      </c>
      <c r="D146" s="151" t="s">
        <v>64</v>
      </c>
      <c r="E146" s="152">
        <v>47050</v>
      </c>
      <c r="F146" s="152">
        <v>0.7</v>
      </c>
      <c r="G146" s="152">
        <v>364.336</v>
      </c>
      <c r="H146" s="152">
        <v>57.1954</v>
      </c>
      <c r="I146" s="152">
        <v>93.77281019</v>
      </c>
      <c r="J146" s="152">
        <v>8390.9</v>
      </c>
      <c r="K146" s="152">
        <v>53.3834</v>
      </c>
      <c r="L146" s="152">
        <v>1.12746821</v>
      </c>
      <c r="M146" s="152">
        <v>-21.3527</v>
      </c>
    </row>
    <row r="147" spans="1:13" ht="12.75">
      <c r="A147" s="152">
        <v>73</v>
      </c>
      <c r="B147" s="152">
        <v>3</v>
      </c>
      <c r="C147" s="151" t="s">
        <v>45</v>
      </c>
      <c r="D147" s="151" t="s">
        <v>64</v>
      </c>
      <c r="E147" s="152">
        <v>47050</v>
      </c>
      <c r="F147" s="152">
        <v>0.7</v>
      </c>
      <c r="G147" s="152">
        <v>136.976</v>
      </c>
      <c r="H147" s="152">
        <v>3.5958</v>
      </c>
      <c r="I147" s="152">
        <v>35.25481341</v>
      </c>
      <c r="J147" s="152">
        <v>7182.6</v>
      </c>
      <c r="K147" s="152">
        <v>-0.0041</v>
      </c>
      <c r="L147" s="152">
        <v>1.10875277</v>
      </c>
      <c r="M147" s="152">
        <v>-37.2315</v>
      </c>
    </row>
    <row r="148" spans="1:13" ht="12.75">
      <c r="A148" s="152">
        <v>74</v>
      </c>
      <c r="B148" s="152">
        <v>2</v>
      </c>
      <c r="C148" s="151" t="s">
        <v>45</v>
      </c>
      <c r="D148" s="151" t="s">
        <v>64</v>
      </c>
      <c r="E148" s="152">
        <v>47051</v>
      </c>
      <c r="F148" s="152">
        <v>0.7</v>
      </c>
      <c r="G148" s="152">
        <v>361.17</v>
      </c>
      <c r="H148" s="152">
        <v>57.2634</v>
      </c>
      <c r="I148" s="152">
        <v>92.95788176</v>
      </c>
      <c r="J148" s="152">
        <v>8377.3</v>
      </c>
      <c r="K148" s="152">
        <v>53.4509</v>
      </c>
      <c r="L148" s="152">
        <v>1.127411</v>
      </c>
      <c r="M148" s="152">
        <v>-21.4441</v>
      </c>
    </row>
    <row r="149" spans="1:13" ht="12.75">
      <c r="A149" s="152">
        <v>74</v>
      </c>
      <c r="B149" s="152">
        <v>3</v>
      </c>
      <c r="C149" s="151" t="s">
        <v>45</v>
      </c>
      <c r="D149" s="151" t="s">
        <v>64</v>
      </c>
      <c r="E149" s="152">
        <v>47051</v>
      </c>
      <c r="F149" s="152">
        <v>0.7</v>
      </c>
      <c r="G149" s="152">
        <v>136.858</v>
      </c>
      <c r="H149" s="152">
        <v>3.6033</v>
      </c>
      <c r="I149" s="152">
        <v>35.22452943</v>
      </c>
      <c r="J149" s="152">
        <v>7240.6</v>
      </c>
      <c r="K149" s="152">
        <v>0.0032</v>
      </c>
      <c r="L149" s="152">
        <v>1.1086758</v>
      </c>
      <c r="M149" s="152">
        <v>-37.339</v>
      </c>
    </row>
    <row r="150" spans="1:13" ht="12.75">
      <c r="A150" s="152">
        <v>75</v>
      </c>
      <c r="B150" s="152">
        <v>2</v>
      </c>
      <c r="C150" s="151" t="s">
        <v>45</v>
      </c>
      <c r="D150" s="151" t="s">
        <v>64</v>
      </c>
      <c r="E150" s="152">
        <v>47052</v>
      </c>
      <c r="F150" s="152">
        <v>0.7</v>
      </c>
      <c r="G150" s="152">
        <v>358.173</v>
      </c>
      <c r="H150" s="152">
        <v>57.2799</v>
      </c>
      <c r="I150" s="152">
        <v>92.18658109</v>
      </c>
      <c r="J150" s="152">
        <v>8320.6</v>
      </c>
      <c r="K150" s="152">
        <v>53.4674</v>
      </c>
      <c r="L150" s="152">
        <v>1.12740901</v>
      </c>
      <c r="M150" s="152">
        <v>-21.3959</v>
      </c>
    </row>
    <row r="151" spans="1:13" ht="12.75">
      <c r="A151" s="152">
        <v>75</v>
      </c>
      <c r="B151" s="152">
        <v>3</v>
      </c>
      <c r="C151" s="151" t="s">
        <v>45</v>
      </c>
      <c r="D151" s="151" t="s">
        <v>64</v>
      </c>
      <c r="E151" s="152">
        <v>47052</v>
      </c>
      <c r="F151" s="152">
        <v>0.7</v>
      </c>
      <c r="G151" s="152">
        <v>136.83</v>
      </c>
      <c r="H151" s="152">
        <v>3.6942</v>
      </c>
      <c r="I151" s="152">
        <v>35.21724223</v>
      </c>
      <c r="J151" s="152">
        <v>7182.9</v>
      </c>
      <c r="K151" s="152">
        <v>0.0939</v>
      </c>
      <c r="L151" s="152">
        <v>1.10871701</v>
      </c>
      <c r="M151" s="152">
        <v>-37.254</v>
      </c>
    </row>
    <row r="152" spans="1:13" ht="12.75">
      <c r="A152" s="152">
        <v>76</v>
      </c>
      <c r="B152" s="152">
        <v>2</v>
      </c>
      <c r="C152" s="151" t="s">
        <v>24</v>
      </c>
      <c r="D152" s="151" t="s">
        <v>25</v>
      </c>
      <c r="E152" s="152">
        <v>47053</v>
      </c>
      <c r="F152" s="152">
        <v>0.7</v>
      </c>
      <c r="G152" s="152">
        <v>348.574</v>
      </c>
      <c r="H152" s="152">
        <v>-5.8426</v>
      </c>
      <c r="I152" s="152">
        <v>89.7159898</v>
      </c>
      <c r="J152" s="152">
        <v>8110.3</v>
      </c>
      <c r="K152" s="152">
        <v>-9.3637</v>
      </c>
      <c r="L152" s="152">
        <v>1.12605265</v>
      </c>
      <c r="M152" s="152">
        <v>-21.4568</v>
      </c>
    </row>
    <row r="153" spans="1:13" ht="12.75">
      <c r="A153" s="152">
        <v>76</v>
      </c>
      <c r="B153" s="152">
        <v>3</v>
      </c>
      <c r="C153" s="151" t="s">
        <v>24</v>
      </c>
      <c r="D153" s="151" t="s">
        <v>25</v>
      </c>
      <c r="E153" s="152">
        <v>47053</v>
      </c>
      <c r="F153" s="152">
        <v>0.7</v>
      </c>
      <c r="G153" s="152">
        <v>136.937</v>
      </c>
      <c r="H153" s="152">
        <v>3.7523</v>
      </c>
      <c r="I153" s="152">
        <v>35.24489592</v>
      </c>
      <c r="J153" s="152">
        <v>7161.9</v>
      </c>
      <c r="K153" s="152">
        <v>0.1517</v>
      </c>
      <c r="L153" s="152">
        <v>1.10872529</v>
      </c>
      <c r="M153" s="152">
        <v>-37.2446</v>
      </c>
    </row>
    <row r="154" spans="1:13" ht="12.75">
      <c r="A154" s="152">
        <v>77</v>
      </c>
      <c r="B154" s="152">
        <v>2</v>
      </c>
      <c r="C154" s="151" t="s">
        <v>24</v>
      </c>
      <c r="D154" s="151" t="s">
        <v>25</v>
      </c>
      <c r="E154" s="152">
        <v>47054</v>
      </c>
      <c r="F154" s="152">
        <v>0.7</v>
      </c>
      <c r="G154" s="152">
        <v>366.605</v>
      </c>
      <c r="H154" s="152">
        <v>-7.595</v>
      </c>
      <c r="I154" s="152">
        <v>94.35679152</v>
      </c>
      <c r="J154" s="152">
        <v>8498.7</v>
      </c>
      <c r="K154" s="152">
        <v>-11.1081</v>
      </c>
      <c r="L154" s="152">
        <v>1.12603684</v>
      </c>
      <c r="M154" s="152">
        <v>-21.4724</v>
      </c>
    </row>
    <row r="155" spans="1:13" ht="12.75">
      <c r="A155" s="152">
        <v>77</v>
      </c>
      <c r="B155" s="152">
        <v>3</v>
      </c>
      <c r="C155" s="151" t="s">
        <v>24</v>
      </c>
      <c r="D155" s="151" t="s">
        <v>25</v>
      </c>
      <c r="E155" s="152">
        <v>47054</v>
      </c>
      <c r="F155" s="152">
        <v>0.7</v>
      </c>
      <c r="G155" s="152">
        <v>137.095</v>
      </c>
      <c r="H155" s="152">
        <v>3.8188</v>
      </c>
      <c r="I155" s="152">
        <v>35.28555108</v>
      </c>
      <c r="J155" s="152">
        <v>7303.7</v>
      </c>
      <c r="K155" s="152">
        <v>0.2179</v>
      </c>
      <c r="L155" s="152">
        <v>1.10877066</v>
      </c>
      <c r="M155" s="152">
        <v>-37.2385</v>
      </c>
    </row>
    <row r="156" spans="1:13" ht="12.75">
      <c r="A156" s="152">
        <v>78</v>
      </c>
      <c r="B156" s="152">
        <v>2</v>
      </c>
      <c r="C156" s="151" t="s">
        <v>24</v>
      </c>
      <c r="D156" s="151" t="s">
        <v>25</v>
      </c>
      <c r="E156" s="152">
        <v>47055</v>
      </c>
      <c r="F156" s="152">
        <v>0.7</v>
      </c>
      <c r="G156" s="152">
        <v>366.901</v>
      </c>
      <c r="H156" s="152">
        <v>-7.9556</v>
      </c>
      <c r="I156" s="152">
        <v>94.43307638</v>
      </c>
      <c r="J156" s="152">
        <v>8509.1</v>
      </c>
      <c r="K156" s="152">
        <v>-11.467</v>
      </c>
      <c r="L156" s="152">
        <v>1.12608695</v>
      </c>
      <c r="M156" s="152">
        <v>-21.4686</v>
      </c>
    </row>
    <row r="157" spans="1:13" ht="12.75">
      <c r="A157" s="152">
        <v>78</v>
      </c>
      <c r="B157" s="152">
        <v>3</v>
      </c>
      <c r="C157" s="151" t="s">
        <v>24</v>
      </c>
      <c r="D157" s="151" t="s">
        <v>25</v>
      </c>
      <c r="E157" s="152">
        <v>47055</v>
      </c>
      <c r="F157" s="152">
        <v>0.7</v>
      </c>
      <c r="G157" s="152">
        <v>136.839</v>
      </c>
      <c r="H157" s="152">
        <v>3.5967</v>
      </c>
      <c r="I157" s="152">
        <v>35.2195529</v>
      </c>
      <c r="J157" s="152">
        <v>7172.4</v>
      </c>
      <c r="K157" s="152">
        <v>-0.0033</v>
      </c>
      <c r="L157" s="152">
        <v>1.10872386</v>
      </c>
      <c r="M157" s="152">
        <v>-37.3239</v>
      </c>
    </row>
    <row r="158" spans="1:13" ht="12.75">
      <c r="A158" s="152">
        <v>79</v>
      </c>
      <c r="B158" s="152">
        <v>2</v>
      </c>
      <c r="C158" s="151" t="s">
        <v>46</v>
      </c>
      <c r="D158" s="151" t="s">
        <v>65</v>
      </c>
      <c r="E158" s="152">
        <v>47056</v>
      </c>
      <c r="F158" s="152">
        <v>0.7</v>
      </c>
      <c r="G158" s="152">
        <v>366.086</v>
      </c>
      <c r="H158" s="152">
        <v>94.378</v>
      </c>
      <c r="I158" s="152">
        <v>94.22329121</v>
      </c>
      <c r="J158" s="152">
        <v>8503.6</v>
      </c>
      <c r="K158" s="152">
        <v>90.3934</v>
      </c>
      <c r="L158" s="152">
        <v>1.12829118</v>
      </c>
      <c r="M158" s="152">
        <v>-21.3665</v>
      </c>
    </row>
    <row r="159" spans="1:13" ht="12.75">
      <c r="A159" s="152">
        <v>79</v>
      </c>
      <c r="B159" s="152">
        <v>3</v>
      </c>
      <c r="C159" s="151" t="s">
        <v>46</v>
      </c>
      <c r="D159" s="151" t="s">
        <v>65</v>
      </c>
      <c r="E159" s="152">
        <v>47056</v>
      </c>
      <c r="F159" s="152">
        <v>0.7</v>
      </c>
      <c r="G159" s="152">
        <v>136.939</v>
      </c>
      <c r="H159" s="152">
        <v>3.6585</v>
      </c>
      <c r="I159" s="152">
        <v>35.24543708</v>
      </c>
      <c r="J159" s="152">
        <v>7326</v>
      </c>
      <c r="K159" s="152">
        <v>0.0582</v>
      </c>
      <c r="L159" s="152">
        <v>1.10876036</v>
      </c>
      <c r="M159" s="152">
        <v>-37.313</v>
      </c>
    </row>
    <row r="160" spans="1:13" ht="12.75">
      <c r="A160" s="152">
        <v>80</v>
      </c>
      <c r="B160" s="152">
        <v>2</v>
      </c>
      <c r="C160" s="151" t="s">
        <v>46</v>
      </c>
      <c r="D160" s="151" t="s">
        <v>65</v>
      </c>
      <c r="E160" s="152">
        <v>47057</v>
      </c>
      <c r="F160" s="152">
        <v>0.7</v>
      </c>
      <c r="G160" s="152">
        <v>361.58</v>
      </c>
      <c r="H160" s="152">
        <v>96.8461</v>
      </c>
      <c r="I160" s="152">
        <v>93.06340518</v>
      </c>
      <c r="J160" s="152">
        <v>8347.2</v>
      </c>
      <c r="K160" s="152">
        <v>92.85</v>
      </c>
      <c r="L160" s="152">
        <v>1.12834459</v>
      </c>
      <c r="M160" s="152">
        <v>-21.3174</v>
      </c>
    </row>
    <row r="161" spans="1:13" ht="12.75">
      <c r="A161" s="152">
        <v>80</v>
      </c>
      <c r="B161" s="152">
        <v>3</v>
      </c>
      <c r="C161" s="151" t="s">
        <v>46</v>
      </c>
      <c r="D161" s="151" t="s">
        <v>65</v>
      </c>
      <c r="E161" s="152">
        <v>47057</v>
      </c>
      <c r="F161" s="152">
        <v>0.7</v>
      </c>
      <c r="G161" s="152">
        <v>136.944</v>
      </c>
      <c r="H161" s="152">
        <v>3.6882</v>
      </c>
      <c r="I161" s="152">
        <v>35.24673803</v>
      </c>
      <c r="J161" s="152">
        <v>7248</v>
      </c>
      <c r="K161" s="152">
        <v>0.0878</v>
      </c>
      <c r="L161" s="152">
        <v>1.10876536</v>
      </c>
      <c r="M161" s="152">
        <v>-37.265</v>
      </c>
    </row>
    <row r="162" spans="1:13" ht="12.75">
      <c r="A162" s="152">
        <v>81</v>
      </c>
      <c r="B162" s="152">
        <v>2</v>
      </c>
      <c r="C162" s="151" t="s">
        <v>46</v>
      </c>
      <c r="D162" s="151" t="s">
        <v>65</v>
      </c>
      <c r="E162" s="152">
        <v>47058</v>
      </c>
      <c r="F162" s="152">
        <v>0.7</v>
      </c>
      <c r="G162" s="152">
        <v>346.414</v>
      </c>
      <c r="H162" s="152">
        <v>97.3773</v>
      </c>
      <c r="I162" s="152">
        <v>89.159965</v>
      </c>
      <c r="J162" s="152">
        <v>8019.9</v>
      </c>
      <c r="K162" s="152">
        <v>93.3787</v>
      </c>
      <c r="L162" s="152">
        <v>1.12832793</v>
      </c>
      <c r="M162" s="152">
        <v>-21.3747</v>
      </c>
    </row>
    <row r="163" spans="1:13" ht="12.75">
      <c r="A163" s="152">
        <v>81</v>
      </c>
      <c r="B163" s="152">
        <v>3</v>
      </c>
      <c r="C163" s="151" t="s">
        <v>46</v>
      </c>
      <c r="D163" s="151" t="s">
        <v>65</v>
      </c>
      <c r="E163" s="152">
        <v>47058</v>
      </c>
      <c r="F163" s="152">
        <v>0.7</v>
      </c>
      <c r="G163" s="152">
        <v>137.04</v>
      </c>
      <c r="H163" s="152">
        <v>3.701</v>
      </c>
      <c r="I163" s="152">
        <v>35.27127374</v>
      </c>
      <c r="J163" s="152">
        <v>7173.3</v>
      </c>
      <c r="K163" s="152">
        <v>0.1006</v>
      </c>
      <c r="L163" s="152">
        <v>1.10878205</v>
      </c>
      <c r="M163" s="152">
        <v>-37.2825</v>
      </c>
    </row>
    <row r="164" spans="1:13" ht="12.75">
      <c r="A164" s="152">
        <v>82</v>
      </c>
      <c r="B164" s="152">
        <v>2</v>
      </c>
      <c r="C164" s="151" t="s">
        <v>49</v>
      </c>
      <c r="D164" s="151" t="s">
        <v>65</v>
      </c>
      <c r="E164" s="152">
        <v>47059</v>
      </c>
      <c r="F164" s="152">
        <v>0.7</v>
      </c>
      <c r="G164" s="152">
        <v>364.372</v>
      </c>
      <c r="H164" s="152">
        <v>97.7128</v>
      </c>
      <c r="I164" s="152">
        <v>93.78205146</v>
      </c>
      <c r="J164" s="152">
        <v>8401.4</v>
      </c>
      <c r="K164" s="152">
        <v>93.7127</v>
      </c>
      <c r="L164" s="152">
        <v>1.12838363</v>
      </c>
      <c r="M164" s="152">
        <v>-21.325</v>
      </c>
    </row>
    <row r="165" spans="1:13" ht="12.75">
      <c r="A165" s="152">
        <v>82</v>
      </c>
      <c r="B165" s="152">
        <v>3</v>
      </c>
      <c r="C165" s="151" t="s">
        <v>49</v>
      </c>
      <c r="D165" s="151" t="s">
        <v>65</v>
      </c>
      <c r="E165" s="152">
        <v>47059</v>
      </c>
      <c r="F165" s="152">
        <v>0.7</v>
      </c>
      <c r="G165" s="152">
        <v>136.71</v>
      </c>
      <c r="H165" s="152">
        <v>3.6913</v>
      </c>
      <c r="I165" s="152">
        <v>35.18641549</v>
      </c>
      <c r="J165" s="152">
        <v>7226.9</v>
      </c>
      <c r="K165" s="152">
        <v>0.0909</v>
      </c>
      <c r="L165" s="152">
        <v>1.10877009</v>
      </c>
      <c r="M165" s="152">
        <v>-37.2877</v>
      </c>
    </row>
    <row r="166" spans="1:13" ht="12.75">
      <c r="A166" s="152">
        <v>83</v>
      </c>
      <c r="B166" s="152">
        <v>2</v>
      </c>
      <c r="C166" s="151" t="s">
        <v>49</v>
      </c>
      <c r="D166" s="151" t="s">
        <v>65</v>
      </c>
      <c r="E166" s="152">
        <v>47060</v>
      </c>
      <c r="F166" s="152">
        <v>0.7</v>
      </c>
      <c r="G166" s="152">
        <v>361.954</v>
      </c>
      <c r="H166" s="152">
        <v>97.9308</v>
      </c>
      <c r="I166" s="152">
        <v>93.15975455</v>
      </c>
      <c r="J166" s="152">
        <v>8382.5</v>
      </c>
      <c r="K166" s="152">
        <v>93.9297</v>
      </c>
      <c r="L166" s="152">
        <v>1.1283693</v>
      </c>
      <c r="M166" s="152">
        <v>-21.322</v>
      </c>
    </row>
    <row r="167" spans="1:13" ht="12.75">
      <c r="A167" s="152">
        <v>83</v>
      </c>
      <c r="B167" s="152">
        <v>3</v>
      </c>
      <c r="C167" s="151" t="s">
        <v>49</v>
      </c>
      <c r="D167" s="151" t="s">
        <v>65</v>
      </c>
      <c r="E167" s="152">
        <v>47060</v>
      </c>
      <c r="F167" s="152">
        <v>0.7</v>
      </c>
      <c r="G167" s="152">
        <v>136.902</v>
      </c>
      <c r="H167" s="152">
        <v>3.6565</v>
      </c>
      <c r="I167" s="152">
        <v>35.23581722</v>
      </c>
      <c r="J167" s="152">
        <v>7236.2</v>
      </c>
      <c r="K167" s="152">
        <v>0.0564</v>
      </c>
      <c r="L167" s="152">
        <v>1.10880644</v>
      </c>
      <c r="M167" s="152">
        <v>-37.2349</v>
      </c>
    </row>
    <row r="168" spans="1:13" ht="12.75">
      <c r="A168" s="152">
        <v>84</v>
      </c>
      <c r="B168" s="152">
        <v>2</v>
      </c>
      <c r="C168" s="151" t="s">
        <v>49</v>
      </c>
      <c r="D168" s="151" t="s">
        <v>65</v>
      </c>
      <c r="E168" s="152">
        <v>47061</v>
      </c>
      <c r="F168" s="152">
        <v>0.7</v>
      </c>
      <c r="G168" s="152">
        <v>358.804</v>
      </c>
      <c r="H168" s="152">
        <v>98.2444</v>
      </c>
      <c r="I168" s="152">
        <v>92.34907069</v>
      </c>
      <c r="J168" s="152">
        <v>8334.1</v>
      </c>
      <c r="K168" s="152">
        <v>94.2419</v>
      </c>
      <c r="L168" s="152">
        <v>1.12837352</v>
      </c>
      <c r="M168" s="152">
        <v>-21.302</v>
      </c>
    </row>
    <row r="169" spans="1:13" ht="12.75">
      <c r="A169" s="152">
        <v>84</v>
      </c>
      <c r="B169" s="152">
        <v>3</v>
      </c>
      <c r="C169" s="151" t="s">
        <v>49</v>
      </c>
      <c r="D169" s="151" t="s">
        <v>65</v>
      </c>
      <c r="E169" s="152">
        <v>47061</v>
      </c>
      <c r="F169" s="152">
        <v>0.7</v>
      </c>
      <c r="G169" s="152">
        <v>137.086</v>
      </c>
      <c r="H169" s="152">
        <v>3.799</v>
      </c>
      <c r="I169" s="152">
        <v>35.28310335</v>
      </c>
      <c r="J169" s="152">
        <v>7200.5</v>
      </c>
      <c r="K169" s="152">
        <v>0.1982</v>
      </c>
      <c r="L169" s="152">
        <v>1.10880548</v>
      </c>
      <c r="M169" s="152">
        <v>-37.2169</v>
      </c>
    </row>
    <row r="170" spans="1:13" ht="12.75">
      <c r="A170" s="152">
        <v>85</v>
      </c>
      <c r="B170" s="152">
        <v>2</v>
      </c>
      <c r="C170" s="151" t="s">
        <v>47</v>
      </c>
      <c r="D170" s="151" t="s">
        <v>65</v>
      </c>
      <c r="E170" s="152">
        <v>47062</v>
      </c>
      <c r="F170" s="152">
        <v>0.7</v>
      </c>
      <c r="G170" s="152">
        <v>357.417</v>
      </c>
      <c r="H170" s="152">
        <v>98.2709</v>
      </c>
      <c r="I170" s="152">
        <v>91.9921408</v>
      </c>
      <c r="J170" s="152">
        <v>8310.6</v>
      </c>
      <c r="K170" s="152">
        <v>94.2683</v>
      </c>
      <c r="L170" s="152">
        <v>1.12841639</v>
      </c>
      <c r="M170" s="152">
        <v>-21.2826</v>
      </c>
    </row>
    <row r="171" spans="1:13" ht="12.75">
      <c r="A171" s="152">
        <v>85</v>
      </c>
      <c r="B171" s="152">
        <v>3</v>
      </c>
      <c r="C171" s="151" t="s">
        <v>47</v>
      </c>
      <c r="D171" s="151" t="s">
        <v>65</v>
      </c>
      <c r="E171" s="152">
        <v>47062</v>
      </c>
      <c r="F171" s="152">
        <v>0.7</v>
      </c>
      <c r="G171" s="152">
        <v>136.899</v>
      </c>
      <c r="H171" s="152">
        <v>3.766</v>
      </c>
      <c r="I171" s="152">
        <v>35.23518934</v>
      </c>
      <c r="J171" s="152">
        <v>7231.7</v>
      </c>
      <c r="K171" s="152">
        <v>0.1654</v>
      </c>
      <c r="L171" s="152">
        <v>1.10881108</v>
      </c>
      <c r="M171" s="152">
        <v>-37.2297</v>
      </c>
    </row>
    <row r="172" spans="1:13" ht="12.75">
      <c r="A172" s="152">
        <v>86</v>
      </c>
      <c r="B172" s="152">
        <v>2</v>
      </c>
      <c r="C172" s="151" t="s">
        <v>47</v>
      </c>
      <c r="D172" s="151" t="s">
        <v>65</v>
      </c>
      <c r="E172" s="152">
        <v>47063</v>
      </c>
      <c r="F172" s="152">
        <v>0.7</v>
      </c>
      <c r="G172" s="152">
        <v>342.367</v>
      </c>
      <c r="H172" s="152">
        <v>98.2566</v>
      </c>
      <c r="I172" s="152">
        <v>88.11845573</v>
      </c>
      <c r="J172" s="152">
        <v>7945.9</v>
      </c>
      <c r="K172" s="152">
        <v>94.2541</v>
      </c>
      <c r="L172" s="152">
        <v>1.12842192</v>
      </c>
      <c r="M172" s="152">
        <v>-21.2925</v>
      </c>
    </row>
    <row r="173" spans="1:13" ht="12.75">
      <c r="A173" s="152">
        <v>86</v>
      </c>
      <c r="B173" s="152">
        <v>3</v>
      </c>
      <c r="C173" s="151" t="s">
        <v>47</v>
      </c>
      <c r="D173" s="151" t="s">
        <v>65</v>
      </c>
      <c r="E173" s="152">
        <v>47063</v>
      </c>
      <c r="F173" s="152">
        <v>0.7</v>
      </c>
      <c r="G173" s="152">
        <v>136.742</v>
      </c>
      <c r="H173" s="152">
        <v>3.6466</v>
      </c>
      <c r="I173" s="152">
        <v>35.1945903</v>
      </c>
      <c r="J173" s="152">
        <v>7226.5</v>
      </c>
      <c r="K173" s="152">
        <v>0.0465</v>
      </c>
      <c r="L173" s="152">
        <v>1.108783</v>
      </c>
      <c r="M173" s="152">
        <v>-37.2676</v>
      </c>
    </row>
    <row r="174" spans="1:13" ht="12.75">
      <c r="A174" s="152">
        <v>87</v>
      </c>
      <c r="B174" s="152">
        <v>2</v>
      </c>
      <c r="C174" s="151" t="s">
        <v>47</v>
      </c>
      <c r="D174" s="151" t="s">
        <v>65</v>
      </c>
      <c r="E174" s="152">
        <v>47064</v>
      </c>
      <c r="F174" s="152">
        <v>0.7</v>
      </c>
      <c r="G174" s="152">
        <v>362.014</v>
      </c>
      <c r="H174" s="152">
        <v>98.512</v>
      </c>
      <c r="I174" s="152">
        <v>93.17512375</v>
      </c>
      <c r="J174" s="152">
        <v>8382.2</v>
      </c>
      <c r="K174" s="152">
        <v>94.5083</v>
      </c>
      <c r="L174" s="152">
        <v>1.12846339</v>
      </c>
      <c r="M174" s="152">
        <v>-21.2558</v>
      </c>
    </row>
    <row r="175" spans="1:13" ht="12.75">
      <c r="A175" s="152">
        <v>87</v>
      </c>
      <c r="B175" s="152">
        <v>3</v>
      </c>
      <c r="C175" s="151" t="s">
        <v>47</v>
      </c>
      <c r="D175" s="151" t="s">
        <v>65</v>
      </c>
      <c r="E175" s="152">
        <v>47064</v>
      </c>
      <c r="F175" s="152">
        <v>0.7</v>
      </c>
      <c r="G175" s="152">
        <v>137.044</v>
      </c>
      <c r="H175" s="152">
        <v>3.6651</v>
      </c>
      <c r="I175" s="152">
        <v>35.27233844</v>
      </c>
      <c r="J175" s="152">
        <v>7206.3</v>
      </c>
      <c r="K175" s="152">
        <v>0.065</v>
      </c>
      <c r="L175" s="152">
        <v>1.10882101</v>
      </c>
      <c r="M175" s="152">
        <v>-37.23</v>
      </c>
    </row>
    <row r="176" spans="1:13" ht="12.75">
      <c r="A176" s="152">
        <v>88</v>
      </c>
      <c r="B176" s="152">
        <v>2</v>
      </c>
      <c r="C176" s="151" t="s">
        <v>48</v>
      </c>
      <c r="D176" s="151" t="s">
        <v>65</v>
      </c>
      <c r="E176" s="152">
        <v>47065</v>
      </c>
      <c r="F176" s="152">
        <v>0.7</v>
      </c>
      <c r="G176" s="152">
        <v>357.731</v>
      </c>
      <c r="H176" s="152">
        <v>98.3589</v>
      </c>
      <c r="I176" s="152">
        <v>92.07277809</v>
      </c>
      <c r="J176" s="152">
        <v>8305.2</v>
      </c>
      <c r="K176" s="152">
        <v>94.3558</v>
      </c>
      <c r="L176" s="152">
        <v>1.12844338</v>
      </c>
      <c r="M176" s="152">
        <v>-21.3242</v>
      </c>
    </row>
    <row r="177" spans="1:13" ht="12.75">
      <c r="A177" s="152">
        <v>88</v>
      </c>
      <c r="B177" s="152">
        <v>3</v>
      </c>
      <c r="C177" s="151" t="s">
        <v>48</v>
      </c>
      <c r="D177" s="151" t="s">
        <v>65</v>
      </c>
      <c r="E177" s="152">
        <v>47065</v>
      </c>
      <c r="F177" s="152">
        <v>0.7</v>
      </c>
      <c r="G177" s="152">
        <v>136.954</v>
      </c>
      <c r="H177" s="152">
        <v>3.6838</v>
      </c>
      <c r="I177" s="152">
        <v>35.2491691</v>
      </c>
      <c r="J177" s="152">
        <v>7273</v>
      </c>
      <c r="K177" s="152">
        <v>0.0833</v>
      </c>
      <c r="L177" s="152">
        <v>1.10877873</v>
      </c>
      <c r="M177" s="152">
        <v>-37.3206</v>
      </c>
    </row>
    <row r="178" spans="1:13" ht="12.75">
      <c r="A178" s="152">
        <v>89</v>
      </c>
      <c r="B178" s="152">
        <v>2</v>
      </c>
      <c r="C178" s="151" t="s">
        <v>48</v>
      </c>
      <c r="D178" s="151" t="s">
        <v>65</v>
      </c>
      <c r="E178" s="152">
        <v>47066</v>
      </c>
      <c r="F178" s="152">
        <v>0.7</v>
      </c>
      <c r="G178" s="152">
        <v>355.533</v>
      </c>
      <c r="H178" s="152">
        <v>98.4461</v>
      </c>
      <c r="I178" s="152">
        <v>91.50712114</v>
      </c>
      <c r="J178" s="152">
        <v>8267.5</v>
      </c>
      <c r="K178" s="152">
        <v>94.4427</v>
      </c>
      <c r="L178" s="152">
        <v>1.12846202</v>
      </c>
      <c r="M178" s="152">
        <v>-21.2621</v>
      </c>
    </row>
    <row r="179" spans="1:13" ht="12.75">
      <c r="A179" s="152">
        <v>89</v>
      </c>
      <c r="B179" s="152">
        <v>3</v>
      </c>
      <c r="C179" s="151" t="s">
        <v>48</v>
      </c>
      <c r="D179" s="151" t="s">
        <v>65</v>
      </c>
      <c r="E179" s="152">
        <v>47066</v>
      </c>
      <c r="F179" s="152">
        <v>0.7</v>
      </c>
      <c r="G179" s="152">
        <v>136.87</v>
      </c>
      <c r="H179" s="152">
        <v>3.7533</v>
      </c>
      <c r="I179" s="152">
        <v>35.22766662</v>
      </c>
      <c r="J179" s="152">
        <v>7294.5</v>
      </c>
      <c r="K179" s="152">
        <v>0.1528</v>
      </c>
      <c r="L179" s="152">
        <v>1.10884118</v>
      </c>
      <c r="M179" s="152">
        <v>-37.2196</v>
      </c>
    </row>
    <row r="180" spans="1:13" ht="12.75">
      <c r="A180" s="152">
        <v>90</v>
      </c>
      <c r="B180" s="152">
        <v>2</v>
      </c>
      <c r="C180" s="151" t="s">
        <v>48</v>
      </c>
      <c r="D180" s="151" t="s">
        <v>65</v>
      </c>
      <c r="E180" s="152">
        <v>47067</v>
      </c>
      <c r="F180" s="152">
        <v>0.7</v>
      </c>
      <c r="G180" s="152">
        <v>350.368</v>
      </c>
      <c r="H180" s="152">
        <v>98.6389</v>
      </c>
      <c r="I180" s="152">
        <v>90.17779744</v>
      </c>
      <c r="J180" s="152">
        <v>8101.3</v>
      </c>
      <c r="K180" s="152">
        <v>94.6346</v>
      </c>
      <c r="L180" s="152">
        <v>1.12844301</v>
      </c>
      <c r="M180" s="152">
        <v>-21.2992</v>
      </c>
    </row>
    <row r="181" spans="1:13" ht="12.75">
      <c r="A181" s="152">
        <v>90</v>
      </c>
      <c r="B181" s="152">
        <v>3</v>
      </c>
      <c r="C181" s="151" t="s">
        <v>48</v>
      </c>
      <c r="D181" s="151" t="s">
        <v>65</v>
      </c>
      <c r="E181" s="152">
        <v>47067</v>
      </c>
      <c r="F181" s="152">
        <v>0.7</v>
      </c>
      <c r="G181" s="152">
        <v>136.921</v>
      </c>
      <c r="H181" s="152">
        <v>3.7215</v>
      </c>
      <c r="I181" s="152">
        <v>35.24079507</v>
      </c>
      <c r="J181" s="152">
        <v>7168.5</v>
      </c>
      <c r="K181" s="152">
        <v>0.121</v>
      </c>
      <c r="L181" s="152">
        <v>1.10881708</v>
      </c>
      <c r="M181" s="152">
        <v>-37.257</v>
      </c>
    </row>
    <row r="182" spans="1:13" ht="12.75">
      <c r="A182" s="152">
        <v>91</v>
      </c>
      <c r="B182" s="152">
        <v>2</v>
      </c>
      <c r="C182" s="151" t="s">
        <v>24</v>
      </c>
      <c r="D182" s="151" t="s">
        <v>25</v>
      </c>
      <c r="E182" s="152">
        <v>47068</v>
      </c>
      <c r="F182" s="152">
        <v>0.7</v>
      </c>
      <c r="G182" s="152">
        <v>315.998</v>
      </c>
      <c r="H182" s="152">
        <v>-4.0217</v>
      </c>
      <c r="I182" s="152">
        <v>81.3315432</v>
      </c>
      <c r="J182" s="152">
        <v>7327.5</v>
      </c>
      <c r="K182" s="152">
        <v>-7.5515</v>
      </c>
      <c r="L182" s="152">
        <v>1.12608718</v>
      </c>
      <c r="M182" s="152">
        <v>-21.5696</v>
      </c>
    </row>
    <row r="183" spans="1:13" ht="12.75">
      <c r="A183" s="152">
        <v>91</v>
      </c>
      <c r="B183" s="152">
        <v>3</v>
      </c>
      <c r="C183" s="151" t="s">
        <v>24</v>
      </c>
      <c r="D183" s="151" t="s">
        <v>25</v>
      </c>
      <c r="E183" s="152">
        <v>47068</v>
      </c>
      <c r="F183" s="152">
        <v>0.7</v>
      </c>
      <c r="G183" s="152">
        <v>136.996</v>
      </c>
      <c r="H183" s="152">
        <v>3.6978</v>
      </c>
      <c r="I183" s="152">
        <v>35.2599888</v>
      </c>
      <c r="J183" s="152">
        <v>7333.9</v>
      </c>
      <c r="K183" s="152">
        <v>0.0973</v>
      </c>
      <c r="L183" s="152">
        <v>1.10878832</v>
      </c>
      <c r="M183" s="152">
        <v>-37.2952</v>
      </c>
    </row>
    <row r="184" spans="1:13" ht="12.75">
      <c r="A184" s="152">
        <v>92</v>
      </c>
      <c r="B184" s="152">
        <v>2</v>
      </c>
      <c r="C184" s="151" t="s">
        <v>24</v>
      </c>
      <c r="D184" s="151" t="s">
        <v>25</v>
      </c>
      <c r="E184" s="152">
        <v>47069</v>
      </c>
      <c r="F184" s="152">
        <v>0.7</v>
      </c>
      <c r="G184" s="152">
        <v>353.728</v>
      </c>
      <c r="H184" s="152">
        <v>-6.4621</v>
      </c>
      <c r="I184" s="152">
        <v>91.04264594</v>
      </c>
      <c r="J184" s="152">
        <v>8170.2</v>
      </c>
      <c r="K184" s="152">
        <v>-9.9805</v>
      </c>
      <c r="L184" s="152">
        <v>1.12615968</v>
      </c>
      <c r="M184" s="152">
        <v>-21.4712</v>
      </c>
    </row>
    <row r="185" spans="1:13" ht="12.75">
      <c r="A185" s="152">
        <v>92</v>
      </c>
      <c r="B185" s="152">
        <v>3</v>
      </c>
      <c r="C185" s="151" t="s">
        <v>24</v>
      </c>
      <c r="D185" s="151" t="s">
        <v>25</v>
      </c>
      <c r="E185" s="152">
        <v>47069</v>
      </c>
      <c r="F185" s="152">
        <v>0.7</v>
      </c>
      <c r="G185" s="152">
        <v>137.003</v>
      </c>
      <c r="H185" s="152">
        <v>3.699</v>
      </c>
      <c r="I185" s="152">
        <v>35.26194589</v>
      </c>
      <c r="J185" s="152">
        <v>7176</v>
      </c>
      <c r="K185" s="152">
        <v>0.0986</v>
      </c>
      <c r="L185" s="152">
        <v>1.10881006</v>
      </c>
      <c r="M185" s="152">
        <v>-37.2877</v>
      </c>
    </row>
    <row r="186" spans="1:13" ht="12.75">
      <c r="A186" s="152">
        <v>93</v>
      </c>
      <c r="B186" s="152">
        <v>2</v>
      </c>
      <c r="C186" s="151" t="s">
        <v>24</v>
      </c>
      <c r="D186" s="151" t="s">
        <v>25</v>
      </c>
      <c r="E186" s="152">
        <v>47070</v>
      </c>
      <c r="F186" s="152">
        <v>0.7</v>
      </c>
      <c r="G186" s="152">
        <v>336.621</v>
      </c>
      <c r="H186" s="152">
        <v>-7.2078</v>
      </c>
      <c r="I186" s="152">
        <v>86.63949391</v>
      </c>
      <c r="J186" s="152">
        <v>7849.7</v>
      </c>
      <c r="K186" s="152">
        <v>-10.7227</v>
      </c>
      <c r="L186" s="152">
        <v>1.12607535</v>
      </c>
      <c r="M186" s="152">
        <v>-21.4652</v>
      </c>
    </row>
    <row r="187" spans="1:13" ht="12.75">
      <c r="A187" s="152">
        <v>93</v>
      </c>
      <c r="B187" s="152">
        <v>3</v>
      </c>
      <c r="C187" s="151" t="s">
        <v>24</v>
      </c>
      <c r="D187" s="151" t="s">
        <v>25</v>
      </c>
      <c r="E187" s="152">
        <v>47070</v>
      </c>
      <c r="F187" s="152">
        <v>0.7</v>
      </c>
      <c r="G187" s="152">
        <v>137.088</v>
      </c>
      <c r="H187" s="152">
        <v>3.7179</v>
      </c>
      <c r="I187" s="152">
        <v>35.28382586</v>
      </c>
      <c r="J187" s="152">
        <v>7182</v>
      </c>
      <c r="K187" s="152">
        <v>0.1176</v>
      </c>
      <c r="L187" s="152">
        <v>1.1088018</v>
      </c>
      <c r="M187" s="152">
        <v>-37.2285</v>
      </c>
    </row>
    <row r="188" spans="1:13" ht="12.75">
      <c r="A188" s="152">
        <v>94</v>
      </c>
      <c r="B188" s="152">
        <v>2</v>
      </c>
      <c r="C188" s="151" t="s">
        <v>110</v>
      </c>
      <c r="D188" s="151" t="s">
        <v>32</v>
      </c>
      <c r="E188" s="152">
        <v>47071</v>
      </c>
      <c r="F188" s="152">
        <v>0.7</v>
      </c>
      <c r="G188" s="152">
        <v>362.246</v>
      </c>
      <c r="H188" s="152">
        <v>-21.6476</v>
      </c>
      <c r="I188" s="152">
        <v>93.23499057</v>
      </c>
      <c r="J188" s="152">
        <v>8427.7</v>
      </c>
      <c r="K188" s="152">
        <v>-25.0962</v>
      </c>
      <c r="L188" s="152">
        <v>1.12584779</v>
      </c>
      <c r="M188" s="152">
        <v>-21.5136</v>
      </c>
    </row>
    <row r="189" spans="1:13" ht="12.75">
      <c r="A189" s="152">
        <v>94</v>
      </c>
      <c r="B189" s="152">
        <v>3</v>
      </c>
      <c r="C189" s="151" t="s">
        <v>110</v>
      </c>
      <c r="D189" s="151" t="s">
        <v>32</v>
      </c>
      <c r="E189" s="152">
        <v>47071</v>
      </c>
      <c r="F189" s="152">
        <v>0.7</v>
      </c>
      <c r="G189" s="152">
        <v>136.969</v>
      </c>
      <c r="H189" s="152">
        <v>3.7483</v>
      </c>
      <c r="I189" s="152">
        <v>35.25300483</v>
      </c>
      <c r="J189" s="152">
        <v>7296.6</v>
      </c>
      <c r="K189" s="152">
        <v>0.1475</v>
      </c>
      <c r="L189" s="152">
        <v>1.10882972</v>
      </c>
      <c r="M189" s="152">
        <v>-37.3156</v>
      </c>
    </row>
    <row r="190" spans="1:13" ht="12.75">
      <c r="A190" s="152">
        <v>95</v>
      </c>
      <c r="B190" s="152">
        <v>2</v>
      </c>
      <c r="C190" s="151" t="s">
        <v>110</v>
      </c>
      <c r="D190" s="151" t="s">
        <v>32</v>
      </c>
      <c r="E190" s="152">
        <v>47072</v>
      </c>
      <c r="F190" s="152">
        <v>0.7</v>
      </c>
      <c r="G190" s="152">
        <v>359.132</v>
      </c>
      <c r="H190" s="152">
        <v>-22.2338</v>
      </c>
      <c r="I190" s="152">
        <v>92.43348771</v>
      </c>
      <c r="J190" s="152">
        <v>8350.2</v>
      </c>
      <c r="K190" s="152">
        <v>-25.6796</v>
      </c>
      <c r="L190" s="152">
        <v>1.1258564</v>
      </c>
      <c r="M190" s="152">
        <v>-21.4586</v>
      </c>
    </row>
    <row r="191" spans="1:13" ht="12.75">
      <c r="A191" s="152">
        <v>95</v>
      </c>
      <c r="B191" s="152">
        <v>3</v>
      </c>
      <c r="C191" s="151" t="s">
        <v>110</v>
      </c>
      <c r="D191" s="151" t="s">
        <v>32</v>
      </c>
      <c r="E191" s="152">
        <v>47072</v>
      </c>
      <c r="F191" s="152">
        <v>0.7</v>
      </c>
      <c r="G191" s="152">
        <v>136.876</v>
      </c>
      <c r="H191" s="152">
        <v>3.715</v>
      </c>
      <c r="I191" s="152">
        <v>35.22908751</v>
      </c>
      <c r="J191" s="152">
        <v>7251.1</v>
      </c>
      <c r="K191" s="152">
        <v>0.1145</v>
      </c>
      <c r="L191" s="152">
        <v>1.10884002</v>
      </c>
      <c r="M191" s="152">
        <v>-37.27</v>
      </c>
    </row>
    <row r="192" spans="1:13" ht="12.75">
      <c r="A192" s="152">
        <v>96</v>
      </c>
      <c r="B192" s="152">
        <v>2</v>
      </c>
      <c r="C192" s="151" t="s">
        <v>110</v>
      </c>
      <c r="D192" s="151" t="s">
        <v>32</v>
      </c>
      <c r="E192" s="152">
        <v>47073</v>
      </c>
      <c r="F192" s="152">
        <v>0.7</v>
      </c>
      <c r="G192" s="152">
        <v>353.628</v>
      </c>
      <c r="H192" s="152">
        <v>-22.5117</v>
      </c>
      <c r="I192" s="152">
        <v>91.01679296</v>
      </c>
      <c r="J192" s="152">
        <v>8237.2</v>
      </c>
      <c r="K192" s="152">
        <v>-25.9562</v>
      </c>
      <c r="L192" s="152">
        <v>1.12584272</v>
      </c>
      <c r="M192" s="152">
        <v>-21.4803</v>
      </c>
    </row>
    <row r="193" spans="1:13" ht="12.75">
      <c r="A193" s="152">
        <v>96</v>
      </c>
      <c r="B193" s="152">
        <v>3</v>
      </c>
      <c r="C193" s="151" t="s">
        <v>110</v>
      </c>
      <c r="D193" s="151" t="s">
        <v>32</v>
      </c>
      <c r="E193" s="152">
        <v>47073</v>
      </c>
      <c r="F193" s="152">
        <v>0.7</v>
      </c>
      <c r="G193" s="152">
        <v>137.124</v>
      </c>
      <c r="H193" s="152">
        <v>3.662</v>
      </c>
      <c r="I193" s="152">
        <v>35.29293769</v>
      </c>
      <c r="J193" s="152">
        <v>7189.9</v>
      </c>
      <c r="K193" s="152">
        <v>0.0617</v>
      </c>
      <c r="L193" s="152">
        <v>1.10882879</v>
      </c>
      <c r="M193" s="152">
        <v>-37.2936</v>
      </c>
    </row>
    <row r="194" spans="1:13" ht="12.75">
      <c r="A194" s="152">
        <v>97</v>
      </c>
      <c r="B194" s="152">
        <v>2</v>
      </c>
      <c r="C194" s="151" t="s">
        <v>110</v>
      </c>
      <c r="D194" s="151" t="s">
        <v>32</v>
      </c>
      <c r="E194" s="152">
        <v>47074</v>
      </c>
      <c r="F194" s="152">
        <v>0.7</v>
      </c>
      <c r="G194" s="152">
        <v>338.65</v>
      </c>
      <c r="H194" s="152">
        <v>-22.8168</v>
      </c>
      <c r="I194" s="152">
        <v>87.16184116</v>
      </c>
      <c r="J194" s="152">
        <v>7868.7</v>
      </c>
      <c r="K194" s="152">
        <v>-26.26</v>
      </c>
      <c r="L194" s="152">
        <v>1.12581363</v>
      </c>
      <c r="M194" s="152">
        <v>-21.512</v>
      </c>
    </row>
    <row r="195" spans="1:13" ht="12.75">
      <c r="A195" s="152">
        <v>97</v>
      </c>
      <c r="B195" s="152">
        <v>3</v>
      </c>
      <c r="C195" s="151" t="s">
        <v>110</v>
      </c>
      <c r="D195" s="151" t="s">
        <v>32</v>
      </c>
      <c r="E195" s="152">
        <v>47074</v>
      </c>
      <c r="F195" s="152">
        <v>0.7</v>
      </c>
      <c r="G195" s="152">
        <v>136.98</v>
      </c>
      <c r="H195" s="152">
        <v>3.6547</v>
      </c>
      <c r="I195" s="152">
        <v>35.25581626</v>
      </c>
      <c r="J195" s="152">
        <v>7252.3</v>
      </c>
      <c r="K195" s="152">
        <v>0.0544</v>
      </c>
      <c r="L195" s="152">
        <v>1.10881044</v>
      </c>
      <c r="M195" s="152">
        <v>-37.321</v>
      </c>
    </row>
    <row r="196" spans="1:13" ht="12.75">
      <c r="A196" s="152">
        <v>98</v>
      </c>
      <c r="B196" s="152">
        <v>2</v>
      </c>
      <c r="C196" s="151" t="s">
        <v>110</v>
      </c>
      <c r="D196" s="151" t="s">
        <v>32</v>
      </c>
      <c r="E196" s="152">
        <v>47075</v>
      </c>
      <c r="F196" s="152">
        <v>0.7</v>
      </c>
      <c r="G196" s="152">
        <v>364.24</v>
      </c>
      <c r="H196" s="152">
        <v>-22.927</v>
      </c>
      <c r="I196" s="152">
        <v>93.74809348</v>
      </c>
      <c r="J196" s="152">
        <v>8480.2</v>
      </c>
      <c r="K196" s="152">
        <v>-26.3696</v>
      </c>
      <c r="L196" s="152">
        <v>1.12583168</v>
      </c>
      <c r="M196" s="152">
        <v>-21.4754</v>
      </c>
    </row>
    <row r="197" spans="1:13" ht="12.75">
      <c r="A197" s="152">
        <v>98</v>
      </c>
      <c r="B197" s="152">
        <v>3</v>
      </c>
      <c r="C197" s="151" t="s">
        <v>110</v>
      </c>
      <c r="D197" s="151" t="s">
        <v>32</v>
      </c>
      <c r="E197" s="152">
        <v>47075</v>
      </c>
      <c r="F197" s="152">
        <v>0.7</v>
      </c>
      <c r="G197" s="152">
        <v>137.18</v>
      </c>
      <c r="H197" s="152">
        <v>3.6347</v>
      </c>
      <c r="I197" s="152">
        <v>35.30751221</v>
      </c>
      <c r="J197" s="152">
        <v>7185.1</v>
      </c>
      <c r="K197" s="152">
        <v>0.0347</v>
      </c>
      <c r="L197" s="152">
        <v>1.10887733</v>
      </c>
      <c r="M197" s="152">
        <v>-37.2424</v>
      </c>
    </row>
    <row r="198" spans="1:13" ht="12.75">
      <c r="A198" s="152">
        <v>99</v>
      </c>
      <c r="B198" s="152">
        <v>2</v>
      </c>
      <c r="C198" s="151" t="s">
        <v>110</v>
      </c>
      <c r="D198" s="151" t="s">
        <v>32</v>
      </c>
      <c r="E198" s="152">
        <v>47076</v>
      </c>
      <c r="F198" s="152">
        <v>0.7</v>
      </c>
      <c r="G198" s="152">
        <v>357.354</v>
      </c>
      <c r="H198" s="152">
        <v>-22.9513</v>
      </c>
      <c r="I198" s="152">
        <v>91.97586077</v>
      </c>
      <c r="J198" s="152">
        <v>8312.2</v>
      </c>
      <c r="K198" s="152">
        <v>-26.3938</v>
      </c>
      <c r="L198" s="152">
        <v>1.12587372</v>
      </c>
      <c r="M198" s="152">
        <v>-21.4566</v>
      </c>
    </row>
    <row r="199" spans="1:13" ht="12.75">
      <c r="A199" s="152">
        <v>99</v>
      </c>
      <c r="B199" s="152">
        <v>3</v>
      </c>
      <c r="C199" s="151" t="s">
        <v>110</v>
      </c>
      <c r="D199" s="151" t="s">
        <v>32</v>
      </c>
      <c r="E199" s="152">
        <v>47076</v>
      </c>
      <c r="F199" s="152">
        <v>0.7</v>
      </c>
      <c r="G199" s="152">
        <v>136.908</v>
      </c>
      <c r="H199" s="152">
        <v>3.7316</v>
      </c>
      <c r="I199" s="152">
        <v>35.23746474</v>
      </c>
      <c r="J199" s="152">
        <v>7181.2</v>
      </c>
      <c r="K199" s="152">
        <v>0.131</v>
      </c>
      <c r="L199" s="152">
        <v>1.10888471</v>
      </c>
      <c r="M199" s="152">
        <v>-37.2568</v>
      </c>
    </row>
    <row r="200" spans="1:13" ht="12.75">
      <c r="A200" s="152">
        <v>100</v>
      </c>
      <c r="B200" s="152">
        <v>2</v>
      </c>
      <c r="C200" s="151" t="s">
        <v>24</v>
      </c>
      <c r="D200" s="151" t="s">
        <v>25</v>
      </c>
      <c r="E200" s="152">
        <v>47077</v>
      </c>
      <c r="F200" s="152">
        <v>0.7</v>
      </c>
      <c r="G200" s="152">
        <v>351.134</v>
      </c>
      <c r="H200" s="152">
        <v>-8.9121</v>
      </c>
      <c r="I200" s="152">
        <v>90.37494479</v>
      </c>
      <c r="J200" s="152">
        <v>8171.5</v>
      </c>
      <c r="K200" s="152">
        <v>-12.4192</v>
      </c>
      <c r="L200" s="152">
        <v>1.12611901</v>
      </c>
      <c r="M200" s="152">
        <v>-21.4841</v>
      </c>
    </row>
    <row r="201" spans="1:13" ht="12.75">
      <c r="A201" s="152">
        <v>100</v>
      </c>
      <c r="B201" s="152">
        <v>3</v>
      </c>
      <c r="C201" s="151" t="s">
        <v>24</v>
      </c>
      <c r="D201" s="151" t="s">
        <v>25</v>
      </c>
      <c r="E201" s="152">
        <v>47077</v>
      </c>
      <c r="F201" s="152">
        <v>0.7</v>
      </c>
      <c r="G201" s="152">
        <v>136.939</v>
      </c>
      <c r="H201" s="152">
        <v>3.6901</v>
      </c>
      <c r="I201" s="152">
        <v>35.24533398</v>
      </c>
      <c r="J201" s="152">
        <v>7183.4</v>
      </c>
      <c r="K201" s="152">
        <v>0.0898</v>
      </c>
      <c r="L201" s="152">
        <v>1.10886079</v>
      </c>
      <c r="M201" s="152">
        <v>-37.2635</v>
      </c>
    </row>
    <row r="202" spans="1:13" ht="12.75">
      <c r="A202" s="152">
        <v>101</v>
      </c>
      <c r="B202" s="152">
        <v>2</v>
      </c>
      <c r="C202" s="151" t="s">
        <v>24</v>
      </c>
      <c r="D202" s="151" t="s">
        <v>25</v>
      </c>
      <c r="E202" s="152">
        <v>47078</v>
      </c>
      <c r="F202" s="152">
        <v>0.7</v>
      </c>
      <c r="G202" s="152">
        <v>361.355</v>
      </c>
      <c r="H202" s="152">
        <v>-8.7311</v>
      </c>
      <c r="I202" s="152">
        <v>93.00559236</v>
      </c>
      <c r="J202" s="152">
        <v>8400.6</v>
      </c>
      <c r="K202" s="152">
        <v>-12.2391</v>
      </c>
      <c r="L202" s="152">
        <v>1.12612936</v>
      </c>
      <c r="M202" s="152">
        <v>-21.5177</v>
      </c>
    </row>
    <row r="203" spans="1:13" ht="12.75">
      <c r="A203" s="152">
        <v>101</v>
      </c>
      <c r="B203" s="152">
        <v>3</v>
      </c>
      <c r="C203" s="151" t="s">
        <v>24</v>
      </c>
      <c r="D203" s="151" t="s">
        <v>25</v>
      </c>
      <c r="E203" s="152">
        <v>47078</v>
      </c>
      <c r="F203" s="152">
        <v>0.7</v>
      </c>
      <c r="G203" s="152">
        <v>137.107</v>
      </c>
      <c r="H203" s="152">
        <v>3.7754</v>
      </c>
      <c r="I203" s="152">
        <v>35.28850745</v>
      </c>
      <c r="J203" s="152">
        <v>7230.2</v>
      </c>
      <c r="K203" s="152">
        <v>0.1746</v>
      </c>
      <c r="L203" s="152">
        <v>1.10890035</v>
      </c>
      <c r="M203" s="152">
        <v>-37.2684</v>
      </c>
    </row>
    <row r="204" spans="1:13" ht="12.75">
      <c r="A204" s="152">
        <v>102</v>
      </c>
      <c r="B204" s="152">
        <v>2</v>
      </c>
      <c r="C204" s="151" t="s">
        <v>24</v>
      </c>
      <c r="D204" s="151" t="s">
        <v>25</v>
      </c>
      <c r="E204" s="152">
        <v>47079</v>
      </c>
      <c r="F204" s="152">
        <v>0.7</v>
      </c>
      <c r="G204" s="152">
        <v>357.413</v>
      </c>
      <c r="H204" s="152">
        <v>-8.526</v>
      </c>
      <c r="I204" s="152">
        <v>91.99103031</v>
      </c>
      <c r="J204" s="152">
        <v>8316.3</v>
      </c>
      <c r="K204" s="152">
        <v>-12.0349</v>
      </c>
      <c r="L204" s="152">
        <v>1.12614823</v>
      </c>
      <c r="M204" s="152">
        <v>-21.5009</v>
      </c>
    </row>
    <row r="205" spans="1:13" ht="12.75">
      <c r="A205" s="152">
        <v>102</v>
      </c>
      <c r="B205" s="152">
        <v>3</v>
      </c>
      <c r="C205" s="151" t="s">
        <v>24</v>
      </c>
      <c r="D205" s="151" t="s">
        <v>25</v>
      </c>
      <c r="E205" s="152">
        <v>47079</v>
      </c>
      <c r="F205" s="152">
        <v>0.7</v>
      </c>
      <c r="G205" s="152">
        <v>137.066</v>
      </c>
      <c r="H205" s="152">
        <v>3.6968</v>
      </c>
      <c r="I205" s="152">
        <v>35.2780777</v>
      </c>
      <c r="J205" s="152">
        <v>7180.2</v>
      </c>
      <c r="K205" s="152">
        <v>0.0964</v>
      </c>
      <c r="L205" s="152">
        <v>1.1089194</v>
      </c>
      <c r="M205" s="152">
        <v>-37.2462</v>
      </c>
    </row>
    <row r="206" spans="1:13" ht="12.75">
      <c r="A206" s="152">
        <v>103</v>
      </c>
      <c r="B206" s="152">
        <v>2</v>
      </c>
      <c r="C206" s="151" t="s">
        <v>24</v>
      </c>
      <c r="D206" s="151" t="s">
        <v>25</v>
      </c>
      <c r="E206" s="152">
        <v>47080</v>
      </c>
      <c r="F206" s="152">
        <v>0.7</v>
      </c>
      <c r="G206" s="152">
        <v>351.478</v>
      </c>
      <c r="H206" s="152">
        <v>-8.7608</v>
      </c>
      <c r="I206" s="152">
        <v>90.46349746</v>
      </c>
      <c r="J206" s="152">
        <v>8210.1</v>
      </c>
      <c r="K206" s="152">
        <v>-12.2686</v>
      </c>
      <c r="L206" s="152">
        <v>1.12614396</v>
      </c>
      <c r="M206" s="152">
        <v>-21.4784</v>
      </c>
    </row>
    <row r="207" spans="1:13" ht="12.75">
      <c r="A207" s="152">
        <v>103</v>
      </c>
      <c r="B207" s="152">
        <v>3</v>
      </c>
      <c r="C207" s="151" t="s">
        <v>24</v>
      </c>
      <c r="D207" s="151" t="s">
        <v>25</v>
      </c>
      <c r="E207" s="152">
        <v>47080</v>
      </c>
      <c r="F207" s="152">
        <v>0.7</v>
      </c>
      <c r="G207" s="152">
        <v>136.901</v>
      </c>
      <c r="H207" s="152">
        <v>3.7624</v>
      </c>
      <c r="I207" s="152">
        <v>35.23559137</v>
      </c>
      <c r="J207" s="152">
        <v>7189.1</v>
      </c>
      <c r="K207" s="152">
        <v>0.1619</v>
      </c>
      <c r="L207" s="152">
        <v>1.1089466</v>
      </c>
      <c r="M207" s="152">
        <v>-37.2013</v>
      </c>
    </row>
    <row r="208" spans="1:13" ht="12.75">
      <c r="A208" s="152">
        <v>104</v>
      </c>
      <c r="B208" s="152">
        <v>2</v>
      </c>
      <c r="C208" s="151" t="s">
        <v>24</v>
      </c>
      <c r="D208" s="151" t="s">
        <v>25</v>
      </c>
      <c r="E208" s="152">
        <v>47081</v>
      </c>
      <c r="F208" s="152">
        <v>0.7</v>
      </c>
      <c r="G208" s="152">
        <v>365.916</v>
      </c>
      <c r="H208" s="152">
        <v>-8.6093</v>
      </c>
      <c r="I208" s="152">
        <v>94.17939239</v>
      </c>
      <c r="J208" s="152">
        <v>8519.4</v>
      </c>
      <c r="K208" s="152">
        <v>-12.1179</v>
      </c>
      <c r="L208" s="152">
        <v>1.12615995</v>
      </c>
      <c r="M208" s="152">
        <v>-21.5113</v>
      </c>
    </row>
    <row r="209" spans="1:13" ht="12.75">
      <c r="A209" s="152">
        <v>104</v>
      </c>
      <c r="B209" s="152">
        <v>3</v>
      </c>
      <c r="C209" s="151" t="s">
        <v>24</v>
      </c>
      <c r="D209" s="151" t="s">
        <v>25</v>
      </c>
      <c r="E209" s="152">
        <v>47081</v>
      </c>
      <c r="F209" s="152">
        <v>0.7</v>
      </c>
      <c r="G209" s="152">
        <v>137.126</v>
      </c>
      <c r="H209" s="152">
        <v>3.7483</v>
      </c>
      <c r="I209" s="152">
        <v>35.29339031</v>
      </c>
      <c r="J209" s="152">
        <v>7327</v>
      </c>
      <c r="K209" s="152">
        <v>0.1477</v>
      </c>
      <c r="L209" s="152">
        <v>1.10891703</v>
      </c>
      <c r="M209" s="152">
        <v>-37.2715</v>
      </c>
    </row>
    <row r="210" spans="1:13" ht="12.75">
      <c r="A210" s="152">
        <v>105</v>
      </c>
      <c r="B210" s="152">
        <v>2</v>
      </c>
      <c r="C210" s="151" t="s">
        <v>24</v>
      </c>
      <c r="D210" s="151" t="s">
        <v>25</v>
      </c>
      <c r="E210" s="152">
        <v>47082</v>
      </c>
      <c r="F210" s="152">
        <v>0.7</v>
      </c>
      <c r="G210" s="152">
        <v>364.195</v>
      </c>
      <c r="H210" s="152">
        <v>-8.437</v>
      </c>
      <c r="I210" s="152">
        <v>93.73650592</v>
      </c>
      <c r="J210" s="152">
        <v>8465.1</v>
      </c>
      <c r="K210" s="152">
        <v>-11.9463</v>
      </c>
      <c r="L210" s="152">
        <v>1.12615464</v>
      </c>
      <c r="M210" s="152">
        <v>-21.498</v>
      </c>
    </row>
    <row r="211" spans="1:13" ht="12.75">
      <c r="A211" s="152">
        <v>105</v>
      </c>
      <c r="B211" s="152">
        <v>3</v>
      </c>
      <c r="C211" s="151" t="s">
        <v>24</v>
      </c>
      <c r="D211" s="151" t="s">
        <v>25</v>
      </c>
      <c r="E211" s="152">
        <v>47082</v>
      </c>
      <c r="F211" s="152">
        <v>0.7</v>
      </c>
      <c r="G211" s="152">
        <v>137.046</v>
      </c>
      <c r="H211" s="152">
        <v>3.8211</v>
      </c>
      <c r="I211" s="152">
        <v>35.27299183</v>
      </c>
      <c r="J211" s="152">
        <v>7191.3</v>
      </c>
      <c r="K211" s="152">
        <v>0.2203</v>
      </c>
      <c r="L211" s="152">
        <v>1.10896853</v>
      </c>
      <c r="M211" s="152">
        <v>-37.2055</v>
      </c>
    </row>
    <row r="212" spans="1:13" ht="12.75">
      <c r="A212" s="152">
        <v>106</v>
      </c>
      <c r="B212" s="152">
        <v>2</v>
      </c>
      <c r="C212" s="151" t="s">
        <v>111</v>
      </c>
      <c r="D212" s="151" t="s">
        <v>26</v>
      </c>
      <c r="E212" s="152">
        <v>47083</v>
      </c>
      <c r="F212" s="152">
        <v>0.7</v>
      </c>
      <c r="G212" s="152">
        <v>361.819</v>
      </c>
      <c r="H212" s="152">
        <v>7.8356</v>
      </c>
      <c r="I212" s="152">
        <v>93.12489858</v>
      </c>
      <c r="J212" s="152">
        <v>8447.5</v>
      </c>
      <c r="K212" s="152">
        <v>4.2514</v>
      </c>
      <c r="L212" s="152">
        <v>1.12654432</v>
      </c>
      <c r="M212" s="152">
        <v>-21.5022</v>
      </c>
    </row>
    <row r="213" spans="1:13" ht="12.75">
      <c r="A213" s="152">
        <v>106</v>
      </c>
      <c r="B213" s="152">
        <v>3</v>
      </c>
      <c r="C213" s="151" t="s">
        <v>111</v>
      </c>
      <c r="D213" s="151" t="s">
        <v>26</v>
      </c>
      <c r="E213" s="152">
        <v>47083</v>
      </c>
      <c r="F213" s="152">
        <v>0.7</v>
      </c>
      <c r="G213" s="152">
        <v>137.202</v>
      </c>
      <c r="H213" s="152">
        <v>3.7098</v>
      </c>
      <c r="I213" s="152">
        <v>35.313159</v>
      </c>
      <c r="J213" s="152">
        <v>7180.1</v>
      </c>
      <c r="K213" s="152">
        <v>0.1094</v>
      </c>
      <c r="L213" s="152">
        <v>1.1089496</v>
      </c>
      <c r="M213" s="152">
        <v>-37.2726</v>
      </c>
    </row>
    <row r="214" spans="1:13" ht="12.75">
      <c r="A214" s="152">
        <v>107</v>
      </c>
      <c r="B214" s="152">
        <v>2</v>
      </c>
      <c r="C214" s="151" t="s">
        <v>111</v>
      </c>
      <c r="D214" s="151" t="s">
        <v>26</v>
      </c>
      <c r="E214" s="152">
        <v>47084</v>
      </c>
      <c r="F214" s="152">
        <v>0.7</v>
      </c>
      <c r="G214" s="152">
        <v>358.62</v>
      </c>
      <c r="H214" s="152">
        <v>8.2957</v>
      </c>
      <c r="I214" s="152">
        <v>92.30160492</v>
      </c>
      <c r="J214" s="152">
        <v>8354.7</v>
      </c>
      <c r="K214" s="152">
        <v>4.7095</v>
      </c>
      <c r="L214" s="152">
        <v>1.12655066</v>
      </c>
      <c r="M214" s="152">
        <v>-21.4844</v>
      </c>
    </row>
    <row r="215" spans="1:13" ht="12.75">
      <c r="A215" s="152">
        <v>107</v>
      </c>
      <c r="B215" s="152">
        <v>3</v>
      </c>
      <c r="C215" s="151" t="s">
        <v>111</v>
      </c>
      <c r="D215" s="151" t="s">
        <v>26</v>
      </c>
      <c r="E215" s="152">
        <v>47084</v>
      </c>
      <c r="F215" s="152">
        <v>0.7</v>
      </c>
      <c r="G215" s="152">
        <v>137.042</v>
      </c>
      <c r="H215" s="152">
        <v>3.7652</v>
      </c>
      <c r="I215" s="152">
        <v>35.27188616</v>
      </c>
      <c r="J215" s="152">
        <v>7206.8</v>
      </c>
      <c r="K215" s="152">
        <v>0.1646</v>
      </c>
      <c r="L215" s="152">
        <v>1.10896633</v>
      </c>
      <c r="M215" s="152">
        <v>-37.2382</v>
      </c>
    </row>
    <row r="216" spans="1:13" ht="12.75">
      <c r="A216" s="152">
        <v>108</v>
      </c>
      <c r="B216" s="152">
        <v>2</v>
      </c>
      <c r="C216" s="151" t="s">
        <v>111</v>
      </c>
      <c r="D216" s="151" t="s">
        <v>26</v>
      </c>
      <c r="E216" s="152">
        <v>47085</v>
      </c>
      <c r="F216" s="152">
        <v>0.7</v>
      </c>
      <c r="G216" s="152">
        <v>358.449</v>
      </c>
      <c r="H216" s="152">
        <v>8.4949</v>
      </c>
      <c r="I216" s="152">
        <v>92.25767607</v>
      </c>
      <c r="J216" s="152">
        <v>8336.9</v>
      </c>
      <c r="K216" s="152">
        <v>4.9077</v>
      </c>
      <c r="L216" s="152">
        <v>1.12659509</v>
      </c>
      <c r="M216" s="152">
        <v>-21.4906</v>
      </c>
    </row>
    <row r="217" spans="1:13" ht="12.75">
      <c r="A217" s="152">
        <v>108</v>
      </c>
      <c r="B217" s="152">
        <v>3</v>
      </c>
      <c r="C217" s="151" t="s">
        <v>111</v>
      </c>
      <c r="D217" s="151" t="s">
        <v>26</v>
      </c>
      <c r="E217" s="152">
        <v>47085</v>
      </c>
      <c r="F217" s="152">
        <v>0.7</v>
      </c>
      <c r="G217" s="152">
        <v>136.92</v>
      </c>
      <c r="H217" s="152">
        <v>3.7027</v>
      </c>
      <c r="I217" s="152">
        <v>35.24046141</v>
      </c>
      <c r="J217" s="152">
        <v>7172.8</v>
      </c>
      <c r="K217" s="152">
        <v>0.1022</v>
      </c>
      <c r="L217" s="152">
        <v>1.10893983</v>
      </c>
      <c r="M217" s="152">
        <v>-37.3028</v>
      </c>
    </row>
    <row r="218" spans="1:13" ht="12.75">
      <c r="A218" s="152">
        <v>109</v>
      </c>
      <c r="B218" s="152">
        <v>2</v>
      </c>
      <c r="C218" s="151" t="s">
        <v>111</v>
      </c>
      <c r="D218" s="151" t="s">
        <v>26</v>
      </c>
      <c r="E218" s="152">
        <v>47086</v>
      </c>
      <c r="F218" s="152">
        <v>0.7</v>
      </c>
      <c r="G218" s="152">
        <v>347.688</v>
      </c>
      <c r="H218" s="152">
        <v>8.5091</v>
      </c>
      <c r="I218" s="152">
        <v>89.48794078</v>
      </c>
      <c r="J218" s="152">
        <v>8116</v>
      </c>
      <c r="K218" s="152">
        <v>4.9219</v>
      </c>
      <c r="L218" s="152">
        <v>1.12656751</v>
      </c>
      <c r="M218" s="152">
        <v>-21.4737</v>
      </c>
    </row>
    <row r="219" spans="1:13" ht="12.75">
      <c r="A219" s="152">
        <v>109</v>
      </c>
      <c r="B219" s="152">
        <v>3</v>
      </c>
      <c r="C219" s="151" t="s">
        <v>111</v>
      </c>
      <c r="D219" s="151" t="s">
        <v>26</v>
      </c>
      <c r="E219" s="152">
        <v>47086</v>
      </c>
      <c r="F219" s="152">
        <v>0.7</v>
      </c>
      <c r="G219" s="152">
        <v>137.1</v>
      </c>
      <c r="H219" s="152">
        <v>3.6579</v>
      </c>
      <c r="I219" s="152">
        <v>35.28672629</v>
      </c>
      <c r="J219" s="152">
        <v>7201.7</v>
      </c>
      <c r="K219" s="152">
        <v>0.0577</v>
      </c>
      <c r="L219" s="152">
        <v>1.10893909</v>
      </c>
      <c r="M219" s="152">
        <v>-37.2613</v>
      </c>
    </row>
    <row r="220" spans="1:13" ht="12.75">
      <c r="A220" s="152">
        <v>110</v>
      </c>
      <c r="B220" s="152">
        <v>2</v>
      </c>
      <c r="C220" s="151" t="s">
        <v>111</v>
      </c>
      <c r="D220" s="151" t="s">
        <v>26</v>
      </c>
      <c r="E220" s="152">
        <v>47087</v>
      </c>
      <c r="F220" s="152">
        <v>0.7</v>
      </c>
      <c r="G220" s="152">
        <v>367.128</v>
      </c>
      <c r="H220" s="152">
        <v>8.5709</v>
      </c>
      <c r="I220" s="152">
        <v>94.49136838</v>
      </c>
      <c r="J220" s="152">
        <v>8581</v>
      </c>
      <c r="K220" s="152">
        <v>4.9835</v>
      </c>
      <c r="L220" s="152">
        <v>1.12660895</v>
      </c>
      <c r="M220" s="152">
        <v>-21.3986</v>
      </c>
    </row>
    <row r="221" spans="1:13" ht="12.75">
      <c r="A221" s="152">
        <v>110</v>
      </c>
      <c r="B221" s="152">
        <v>3</v>
      </c>
      <c r="C221" s="151" t="s">
        <v>111</v>
      </c>
      <c r="D221" s="151" t="s">
        <v>26</v>
      </c>
      <c r="E221" s="152">
        <v>47087</v>
      </c>
      <c r="F221" s="152">
        <v>0.7</v>
      </c>
      <c r="G221" s="152">
        <v>137.349</v>
      </c>
      <c r="H221" s="152">
        <v>3.7024</v>
      </c>
      <c r="I221" s="152">
        <v>35.35096843</v>
      </c>
      <c r="J221" s="152">
        <v>7189.9</v>
      </c>
      <c r="K221" s="152">
        <v>0.1021</v>
      </c>
      <c r="L221" s="152">
        <v>1.10895739</v>
      </c>
      <c r="M221" s="152">
        <v>-37.2074</v>
      </c>
    </row>
    <row r="222" spans="1:13" ht="12.75">
      <c r="A222" s="152">
        <v>111</v>
      </c>
      <c r="B222" s="152">
        <v>2</v>
      </c>
      <c r="C222" s="151" t="s">
        <v>111</v>
      </c>
      <c r="D222" s="151" t="s">
        <v>26</v>
      </c>
      <c r="E222" s="152">
        <v>47088</v>
      </c>
      <c r="F222" s="152">
        <v>0.7</v>
      </c>
      <c r="G222" s="152">
        <v>359.477</v>
      </c>
      <c r="H222" s="152">
        <v>8.4298</v>
      </c>
      <c r="I222" s="152">
        <v>92.52234192</v>
      </c>
      <c r="J222" s="152">
        <v>8362.6</v>
      </c>
      <c r="K222" s="152">
        <v>4.8429</v>
      </c>
      <c r="L222" s="152">
        <v>1.12658031</v>
      </c>
      <c r="M222" s="152">
        <v>-21.4803</v>
      </c>
    </row>
    <row r="223" spans="1:13" ht="12.75">
      <c r="A223" s="152">
        <v>111</v>
      </c>
      <c r="B223" s="152">
        <v>3</v>
      </c>
      <c r="C223" s="151" t="s">
        <v>111</v>
      </c>
      <c r="D223" s="151" t="s">
        <v>26</v>
      </c>
      <c r="E223" s="152">
        <v>47088</v>
      </c>
      <c r="F223" s="152">
        <v>0.7</v>
      </c>
      <c r="G223" s="152">
        <v>137.271</v>
      </c>
      <c r="H223" s="152">
        <v>3.7008</v>
      </c>
      <c r="I223" s="152">
        <v>35.33094646</v>
      </c>
      <c r="J223" s="152">
        <v>7207.5</v>
      </c>
      <c r="K223" s="152">
        <v>0.1004</v>
      </c>
      <c r="L223" s="152">
        <v>1.10895875</v>
      </c>
      <c r="M223" s="152">
        <v>-37.2637</v>
      </c>
    </row>
    <row r="224" spans="1:13" ht="12.75">
      <c r="A224" s="152">
        <v>112</v>
      </c>
      <c r="B224" s="152">
        <v>2</v>
      </c>
      <c r="C224" s="151" t="s">
        <v>24</v>
      </c>
      <c r="D224" s="151" t="s">
        <v>25</v>
      </c>
      <c r="E224" s="152">
        <v>47089</v>
      </c>
      <c r="F224" s="152">
        <v>0.7</v>
      </c>
      <c r="G224" s="152">
        <v>341.838</v>
      </c>
      <c r="H224" s="152">
        <v>-8.0959</v>
      </c>
      <c r="I224" s="152">
        <v>87.98235244</v>
      </c>
      <c r="J224" s="152">
        <v>7970.5</v>
      </c>
      <c r="K224" s="152">
        <v>-11.6067</v>
      </c>
      <c r="L224" s="152">
        <v>1.12622825</v>
      </c>
      <c r="M224" s="152">
        <v>-21.4969</v>
      </c>
    </row>
    <row r="225" spans="1:13" ht="12.75">
      <c r="A225" s="152">
        <v>112</v>
      </c>
      <c r="B225" s="152">
        <v>3</v>
      </c>
      <c r="C225" s="151" t="s">
        <v>24</v>
      </c>
      <c r="D225" s="151" t="s">
        <v>25</v>
      </c>
      <c r="E225" s="152">
        <v>47089</v>
      </c>
      <c r="F225" s="152">
        <v>0.7</v>
      </c>
      <c r="G225" s="152">
        <v>137.228</v>
      </c>
      <c r="H225" s="152">
        <v>3.7335</v>
      </c>
      <c r="I225" s="152">
        <v>35.31985866</v>
      </c>
      <c r="J225" s="152">
        <v>7233.8</v>
      </c>
      <c r="K225" s="152">
        <v>0.133</v>
      </c>
      <c r="L225" s="152">
        <v>1.10897541</v>
      </c>
      <c r="M225" s="152">
        <v>-37.2556</v>
      </c>
    </row>
    <row r="226" spans="1:13" ht="12.75">
      <c r="A226" s="152">
        <v>113</v>
      </c>
      <c r="B226" s="152">
        <v>2</v>
      </c>
      <c r="C226" s="151" t="s">
        <v>24</v>
      </c>
      <c r="D226" s="151" t="s">
        <v>25</v>
      </c>
      <c r="E226" s="152">
        <v>47090</v>
      </c>
      <c r="F226" s="152">
        <v>0.7</v>
      </c>
      <c r="G226" s="152">
        <v>358.37</v>
      </c>
      <c r="H226" s="152">
        <v>-8.2831</v>
      </c>
      <c r="I226" s="152">
        <v>92.23731556</v>
      </c>
      <c r="J226" s="152">
        <v>8376.1</v>
      </c>
      <c r="K226" s="152">
        <v>-11.793</v>
      </c>
      <c r="L226" s="152">
        <v>1.1262253</v>
      </c>
      <c r="M226" s="152">
        <v>-21.4507</v>
      </c>
    </row>
    <row r="227" spans="1:13" ht="12.75">
      <c r="A227" s="152">
        <v>113</v>
      </c>
      <c r="B227" s="152">
        <v>3</v>
      </c>
      <c r="C227" s="151" t="s">
        <v>24</v>
      </c>
      <c r="D227" s="151" t="s">
        <v>25</v>
      </c>
      <c r="E227" s="152">
        <v>47090</v>
      </c>
      <c r="F227" s="152">
        <v>0.7</v>
      </c>
      <c r="G227" s="152">
        <v>137.339</v>
      </c>
      <c r="H227" s="152">
        <v>3.7527</v>
      </c>
      <c r="I227" s="152">
        <v>35.34821753</v>
      </c>
      <c r="J227" s="152">
        <v>7214.2</v>
      </c>
      <c r="K227" s="152">
        <v>0.1522</v>
      </c>
      <c r="L227" s="152">
        <v>1.10898615</v>
      </c>
      <c r="M227" s="152">
        <v>-37.2016</v>
      </c>
    </row>
    <row r="228" spans="1:13" ht="12.75">
      <c r="A228" s="152">
        <v>114</v>
      </c>
      <c r="B228" s="152">
        <v>2</v>
      </c>
      <c r="C228" s="151" t="s">
        <v>24</v>
      </c>
      <c r="D228" s="151" t="s">
        <v>25</v>
      </c>
      <c r="E228" s="152">
        <v>47091</v>
      </c>
      <c r="F228" s="152">
        <v>0.7</v>
      </c>
      <c r="G228" s="152">
        <v>356.512</v>
      </c>
      <c r="H228" s="152">
        <v>-8.1842</v>
      </c>
      <c r="I228" s="152">
        <v>91.75905421</v>
      </c>
      <c r="J228" s="152">
        <v>8318.9</v>
      </c>
      <c r="K228" s="152">
        <v>-11.6946</v>
      </c>
      <c r="L228" s="152">
        <v>1.12626758</v>
      </c>
      <c r="M228" s="152">
        <v>-21.4474</v>
      </c>
    </row>
    <row r="229" spans="1:13" ht="12.75">
      <c r="A229" s="152">
        <v>114</v>
      </c>
      <c r="B229" s="152">
        <v>3</v>
      </c>
      <c r="C229" s="151" t="s">
        <v>24</v>
      </c>
      <c r="D229" s="151" t="s">
        <v>25</v>
      </c>
      <c r="E229" s="152">
        <v>47091</v>
      </c>
      <c r="F229" s="152">
        <v>0.7</v>
      </c>
      <c r="G229" s="152">
        <v>137.286</v>
      </c>
      <c r="H229" s="152">
        <v>3.788</v>
      </c>
      <c r="I229" s="152">
        <v>35.33473095</v>
      </c>
      <c r="J229" s="152">
        <v>7275.3</v>
      </c>
      <c r="K229" s="152">
        <v>0.1873</v>
      </c>
      <c r="L229" s="152">
        <v>1.10898468</v>
      </c>
      <c r="M229" s="152">
        <v>-37.236</v>
      </c>
    </row>
    <row r="230" spans="1:13" ht="12.75">
      <c r="A230" s="152">
        <v>115</v>
      </c>
      <c r="B230" s="152">
        <v>2</v>
      </c>
      <c r="C230" s="151" t="s">
        <v>24</v>
      </c>
      <c r="D230" s="151" t="s">
        <v>25</v>
      </c>
      <c r="E230" s="152">
        <v>47092</v>
      </c>
      <c r="F230" s="152">
        <v>0.7</v>
      </c>
      <c r="G230" s="152">
        <v>343.092</v>
      </c>
      <c r="H230" s="152">
        <v>-8.685</v>
      </c>
      <c r="I230" s="152">
        <v>88.30501712</v>
      </c>
      <c r="J230" s="152">
        <v>8000.4</v>
      </c>
      <c r="K230" s="152">
        <v>-12.1932</v>
      </c>
      <c r="L230" s="152">
        <v>1.12624468</v>
      </c>
      <c r="M230" s="152">
        <v>-21.5414</v>
      </c>
    </row>
    <row r="231" spans="1:13" ht="12.75">
      <c r="A231" s="152">
        <v>115</v>
      </c>
      <c r="B231" s="152">
        <v>3</v>
      </c>
      <c r="C231" s="151" t="s">
        <v>24</v>
      </c>
      <c r="D231" s="151" t="s">
        <v>25</v>
      </c>
      <c r="E231" s="152">
        <v>47092</v>
      </c>
      <c r="F231" s="152">
        <v>0.7</v>
      </c>
      <c r="G231" s="152">
        <v>137.189</v>
      </c>
      <c r="H231" s="152">
        <v>3.6779</v>
      </c>
      <c r="I231" s="152">
        <v>35.30959986</v>
      </c>
      <c r="J231" s="152">
        <v>7262</v>
      </c>
      <c r="K231" s="152">
        <v>0.0775</v>
      </c>
      <c r="L231" s="152">
        <v>1.10897629</v>
      </c>
      <c r="M231" s="152">
        <v>-37.3229</v>
      </c>
    </row>
    <row r="232" spans="1:13" ht="12.75">
      <c r="A232" s="152">
        <v>116</v>
      </c>
      <c r="B232" s="152">
        <v>2</v>
      </c>
      <c r="C232" s="151" t="s">
        <v>24</v>
      </c>
      <c r="D232" s="151" t="s">
        <v>25</v>
      </c>
      <c r="E232" s="152">
        <v>47093</v>
      </c>
      <c r="F232" s="152">
        <v>0.7</v>
      </c>
      <c r="G232" s="152">
        <v>362.132</v>
      </c>
      <c r="H232" s="152">
        <v>-8.7818</v>
      </c>
      <c r="I232" s="152">
        <v>93.20558445</v>
      </c>
      <c r="J232" s="152">
        <v>8457.9</v>
      </c>
      <c r="K232" s="152">
        <v>-12.2894</v>
      </c>
      <c r="L232" s="152">
        <v>1.12625565</v>
      </c>
      <c r="M232" s="152">
        <v>-21.4518</v>
      </c>
    </row>
    <row r="233" spans="1:13" ht="12.75">
      <c r="A233" s="152">
        <v>116</v>
      </c>
      <c r="B233" s="152">
        <v>3</v>
      </c>
      <c r="C233" s="151" t="s">
        <v>24</v>
      </c>
      <c r="D233" s="151" t="s">
        <v>25</v>
      </c>
      <c r="E233" s="152">
        <v>47093</v>
      </c>
      <c r="F233" s="152">
        <v>0.7</v>
      </c>
      <c r="G233" s="152">
        <v>137.395</v>
      </c>
      <c r="H233" s="152">
        <v>3.7727</v>
      </c>
      <c r="I233" s="152">
        <v>35.36269803</v>
      </c>
      <c r="J233" s="152">
        <v>7290.8</v>
      </c>
      <c r="K233" s="152">
        <v>0.1721</v>
      </c>
      <c r="L233" s="152">
        <v>1.10903779</v>
      </c>
      <c r="M233" s="152">
        <v>-37.1926</v>
      </c>
    </row>
    <row r="234" spans="1:13" ht="12.75">
      <c r="A234" s="152">
        <v>117</v>
      </c>
      <c r="B234" s="152">
        <v>2</v>
      </c>
      <c r="C234" s="151" t="s">
        <v>24</v>
      </c>
      <c r="D234" s="151" t="s">
        <v>25</v>
      </c>
      <c r="E234" s="152">
        <v>47094</v>
      </c>
      <c r="F234" s="152">
        <v>0.7</v>
      </c>
      <c r="G234" s="152">
        <v>359.392</v>
      </c>
      <c r="H234" s="152">
        <v>-8.384</v>
      </c>
      <c r="I234" s="152">
        <v>92.50025446</v>
      </c>
      <c r="J234" s="152">
        <v>8393.8</v>
      </c>
      <c r="K234" s="152">
        <v>-11.8935</v>
      </c>
      <c r="L234" s="152">
        <v>1.12627401</v>
      </c>
      <c r="M234" s="152">
        <v>-21.4891</v>
      </c>
    </row>
    <row r="235" spans="1:13" ht="12.75">
      <c r="A235" s="152">
        <v>117</v>
      </c>
      <c r="B235" s="152">
        <v>3</v>
      </c>
      <c r="C235" s="151" t="s">
        <v>24</v>
      </c>
      <c r="D235" s="151" t="s">
        <v>25</v>
      </c>
      <c r="E235" s="152">
        <v>47094</v>
      </c>
      <c r="F235" s="152">
        <v>0.7</v>
      </c>
      <c r="G235" s="152">
        <v>137.298</v>
      </c>
      <c r="H235" s="152">
        <v>3.7211</v>
      </c>
      <c r="I235" s="152">
        <v>35.33783125</v>
      </c>
      <c r="J235" s="152">
        <v>7274.6</v>
      </c>
      <c r="K235" s="152">
        <v>0.1206</v>
      </c>
      <c r="L235" s="152">
        <v>1.10901577</v>
      </c>
      <c r="M235" s="152">
        <v>-37.2571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11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9.8515625" style="0" customWidth="1"/>
    <col min="3" max="3" width="14.28125" style="0" customWidth="1"/>
    <col min="4" max="4" width="11.57421875" style="0" customWidth="1"/>
    <col min="5" max="5" width="9.8515625" style="0" customWidth="1"/>
    <col min="6" max="6" width="9.7109375" style="0" customWidth="1"/>
    <col min="7" max="7" width="12.140625" style="0" customWidth="1"/>
    <col min="8" max="8" width="12.57421875" style="0" customWidth="1"/>
    <col min="9" max="9" width="16.140625" style="0" customWidth="1"/>
    <col min="10" max="10" width="11.7109375" style="0" customWidth="1"/>
    <col min="11" max="11" width="17.140625" style="0" customWidth="1"/>
    <col min="12" max="12" width="19.00390625" style="0" customWidth="1"/>
    <col min="13" max="13" width="14.140625" style="0" customWidth="1"/>
  </cols>
  <sheetData>
    <row r="1" spans="1:13" ht="12.75">
      <c r="A1" s="154" t="s">
        <v>0</v>
      </c>
      <c r="B1" s="154" t="s">
        <v>104</v>
      </c>
      <c r="C1" s="154" t="s">
        <v>3</v>
      </c>
      <c r="D1" s="154" t="s">
        <v>2</v>
      </c>
      <c r="E1" s="154" t="s">
        <v>4</v>
      </c>
      <c r="F1" s="154" t="s">
        <v>5</v>
      </c>
      <c r="G1" s="154" t="s">
        <v>6</v>
      </c>
      <c r="H1" s="154" t="s">
        <v>105</v>
      </c>
      <c r="I1" s="154" t="s">
        <v>7</v>
      </c>
      <c r="J1" s="154" t="s">
        <v>106</v>
      </c>
      <c r="K1" s="154" t="s">
        <v>107</v>
      </c>
      <c r="L1" s="154" t="s">
        <v>108</v>
      </c>
      <c r="M1" s="154" t="s">
        <v>109</v>
      </c>
    </row>
    <row r="2" spans="1:13" ht="12.75">
      <c r="A2" s="153">
        <v>1</v>
      </c>
      <c r="B2" s="153">
        <v>2</v>
      </c>
      <c r="C2" s="153" t="s">
        <v>24</v>
      </c>
      <c r="D2" s="153" t="s">
        <v>25</v>
      </c>
      <c r="E2" s="153">
        <v>46978</v>
      </c>
      <c r="F2" s="153">
        <v>0.7</v>
      </c>
      <c r="G2" s="153">
        <v>349.241</v>
      </c>
      <c r="H2" s="153">
        <v>-8.74</v>
      </c>
      <c r="I2" s="153">
        <v>88.889</v>
      </c>
      <c r="J2" s="153">
        <v>7955.9</v>
      </c>
      <c r="K2" s="153">
        <v>-12.246</v>
      </c>
      <c r="L2" s="153">
        <v>1.12728802</v>
      </c>
      <c r="M2" s="153">
        <v>-20.6571</v>
      </c>
    </row>
    <row r="3" spans="1:13" ht="12.75">
      <c r="A3" s="153">
        <v>2</v>
      </c>
      <c r="B3" s="153">
        <v>2</v>
      </c>
      <c r="C3" s="153" t="s">
        <v>24</v>
      </c>
      <c r="D3" s="153" t="s">
        <v>25</v>
      </c>
      <c r="E3" s="153">
        <v>46979</v>
      </c>
      <c r="F3" s="153">
        <v>0.7</v>
      </c>
      <c r="G3" s="153">
        <v>350.903</v>
      </c>
      <c r="H3" s="153">
        <v>-8.7896</v>
      </c>
      <c r="I3" s="153">
        <v>89.31209695</v>
      </c>
      <c r="J3" s="153">
        <v>8111.7</v>
      </c>
      <c r="K3" s="153">
        <v>-12.2969</v>
      </c>
      <c r="L3" s="153">
        <v>1.12685977</v>
      </c>
      <c r="M3" s="153">
        <v>-21.3201</v>
      </c>
    </row>
    <row r="4" spans="1:13" ht="12.75">
      <c r="A4" s="153">
        <v>3</v>
      </c>
      <c r="B4" s="153">
        <v>2</v>
      </c>
      <c r="C4" s="153" t="s">
        <v>24</v>
      </c>
      <c r="D4" s="153" t="s">
        <v>25</v>
      </c>
      <c r="E4" s="153">
        <v>46980</v>
      </c>
      <c r="F4" s="153">
        <v>0.7</v>
      </c>
      <c r="G4" s="153">
        <v>354.424</v>
      </c>
      <c r="H4" s="153">
        <v>-8.7908</v>
      </c>
      <c r="I4" s="153">
        <v>90.20821505</v>
      </c>
      <c r="J4" s="153">
        <v>8181.3</v>
      </c>
      <c r="K4" s="153">
        <v>-12.2982</v>
      </c>
      <c r="L4" s="153">
        <v>1.126509</v>
      </c>
      <c r="M4" s="153">
        <v>-21.3856</v>
      </c>
    </row>
    <row r="5" spans="1:13" ht="12.75">
      <c r="A5" s="153">
        <v>4</v>
      </c>
      <c r="B5" s="153">
        <v>2</v>
      </c>
      <c r="C5" s="153" t="s">
        <v>24</v>
      </c>
      <c r="D5" s="153" t="s">
        <v>25</v>
      </c>
      <c r="E5" s="153">
        <v>46981</v>
      </c>
      <c r="F5" s="153">
        <v>0.7</v>
      </c>
      <c r="G5" s="153">
        <v>349.84</v>
      </c>
      <c r="H5" s="153">
        <v>-8.9457</v>
      </c>
      <c r="I5" s="153">
        <v>89.04154727</v>
      </c>
      <c r="J5" s="153">
        <v>8023.8</v>
      </c>
      <c r="K5" s="153">
        <v>-12.4526</v>
      </c>
      <c r="L5" s="153">
        <v>1.12645534</v>
      </c>
      <c r="M5" s="153">
        <v>-21.4548</v>
      </c>
    </row>
    <row r="6" spans="1:13" ht="12.75">
      <c r="A6" s="153">
        <v>5</v>
      </c>
      <c r="B6" s="153">
        <v>2</v>
      </c>
      <c r="C6" s="153" t="s">
        <v>24</v>
      </c>
      <c r="D6" s="153" t="s">
        <v>25</v>
      </c>
      <c r="E6" s="153">
        <v>46982</v>
      </c>
      <c r="F6" s="153">
        <v>0.7</v>
      </c>
      <c r="G6" s="153">
        <v>345.052</v>
      </c>
      <c r="H6" s="153">
        <v>-8.8962</v>
      </c>
      <c r="I6" s="153">
        <v>87.82290247</v>
      </c>
      <c r="J6" s="153">
        <v>7981.8</v>
      </c>
      <c r="K6" s="153">
        <v>-12.4031</v>
      </c>
      <c r="L6" s="153">
        <v>1.12643305</v>
      </c>
      <c r="M6" s="153">
        <v>-21.3975</v>
      </c>
    </row>
    <row r="7" spans="1:13" ht="12.75">
      <c r="A7" s="153">
        <v>6</v>
      </c>
      <c r="B7" s="153">
        <v>2</v>
      </c>
      <c r="C7" s="153" t="s">
        <v>24</v>
      </c>
      <c r="D7" s="153" t="s">
        <v>25</v>
      </c>
      <c r="E7" s="153">
        <v>46983</v>
      </c>
      <c r="F7" s="153">
        <v>0.7</v>
      </c>
      <c r="G7" s="153">
        <v>351.077</v>
      </c>
      <c r="H7" s="153">
        <v>-8.9579</v>
      </c>
      <c r="I7" s="153">
        <v>89.35639896</v>
      </c>
      <c r="J7" s="153">
        <v>8130.7</v>
      </c>
      <c r="K7" s="153">
        <v>-12.4646</v>
      </c>
      <c r="L7" s="153">
        <v>1.12665221</v>
      </c>
      <c r="M7" s="153">
        <v>-21.3999</v>
      </c>
    </row>
    <row r="8" spans="1:13" ht="12.75">
      <c r="A8" s="153">
        <v>7</v>
      </c>
      <c r="B8" s="153">
        <v>2</v>
      </c>
      <c r="C8" s="153" t="s">
        <v>24</v>
      </c>
      <c r="D8" s="153" t="s">
        <v>25</v>
      </c>
      <c r="E8" s="153">
        <v>46984</v>
      </c>
      <c r="F8" s="153">
        <v>0.7</v>
      </c>
      <c r="G8" s="153">
        <v>347.672</v>
      </c>
      <c r="H8" s="153">
        <v>-9.0065</v>
      </c>
      <c r="I8" s="153">
        <v>88.48959986</v>
      </c>
      <c r="J8" s="153">
        <v>8031.8</v>
      </c>
      <c r="K8" s="153">
        <v>-12.5129</v>
      </c>
      <c r="L8" s="153">
        <v>1.1266256</v>
      </c>
      <c r="M8" s="153">
        <v>-21.4171</v>
      </c>
    </row>
    <row r="9" spans="1:13" ht="12.75">
      <c r="A9" s="153">
        <v>8</v>
      </c>
      <c r="B9" s="153">
        <v>2</v>
      </c>
      <c r="C9" s="153" t="s">
        <v>24</v>
      </c>
      <c r="D9" s="153" t="s">
        <v>25</v>
      </c>
      <c r="E9" s="153">
        <v>46985</v>
      </c>
      <c r="F9" s="153">
        <v>0.7</v>
      </c>
      <c r="G9" s="153">
        <v>343.425</v>
      </c>
      <c r="H9" s="153">
        <v>-8.8342</v>
      </c>
      <c r="I9" s="153">
        <v>87.4088663</v>
      </c>
      <c r="J9" s="153">
        <v>7970.2</v>
      </c>
      <c r="K9" s="153">
        <v>-12.3415</v>
      </c>
      <c r="L9" s="153">
        <v>1.12660475</v>
      </c>
      <c r="M9" s="153">
        <v>-21.3938</v>
      </c>
    </row>
    <row r="10" spans="1:13" ht="12.75">
      <c r="A10" s="153">
        <v>9</v>
      </c>
      <c r="B10" s="153">
        <v>2</v>
      </c>
      <c r="C10" s="153" t="s">
        <v>24</v>
      </c>
      <c r="D10" s="153" t="s">
        <v>25</v>
      </c>
      <c r="E10" s="153">
        <v>46986</v>
      </c>
      <c r="F10" s="153">
        <v>0.7</v>
      </c>
      <c r="G10" s="153">
        <v>345.361</v>
      </c>
      <c r="H10" s="153">
        <v>-9.0034</v>
      </c>
      <c r="I10" s="153">
        <v>88.889</v>
      </c>
      <c r="J10" s="153">
        <v>8010.3</v>
      </c>
      <c r="K10" s="153">
        <v>-12.51</v>
      </c>
      <c r="L10" s="153">
        <v>1.12657274</v>
      </c>
      <c r="M10" s="153">
        <v>-21.4573</v>
      </c>
    </row>
    <row r="11" spans="1:13" ht="12.75">
      <c r="A11" s="153">
        <v>10</v>
      </c>
      <c r="B11" s="153">
        <v>2</v>
      </c>
      <c r="C11" s="153" t="s">
        <v>34</v>
      </c>
      <c r="D11" s="153" t="s">
        <v>63</v>
      </c>
      <c r="E11" s="153">
        <v>46987</v>
      </c>
      <c r="F11" s="153">
        <v>0.7</v>
      </c>
      <c r="G11" s="153">
        <v>359.999</v>
      </c>
      <c r="H11" s="153">
        <v>-4.4889</v>
      </c>
      <c r="I11" s="153">
        <v>92.65646209</v>
      </c>
      <c r="J11" s="153">
        <v>8369.2</v>
      </c>
      <c r="K11" s="153">
        <v>-8.0163</v>
      </c>
      <c r="L11" s="153">
        <v>1.12665346</v>
      </c>
      <c r="M11" s="153">
        <v>-21.4546</v>
      </c>
    </row>
    <row r="12" spans="1:13" ht="12.75">
      <c r="A12" s="153">
        <v>11</v>
      </c>
      <c r="B12" s="153">
        <v>2</v>
      </c>
      <c r="C12" s="153" t="s">
        <v>34</v>
      </c>
      <c r="D12" s="153" t="s">
        <v>63</v>
      </c>
      <c r="E12" s="153">
        <v>46988</v>
      </c>
      <c r="F12" s="153">
        <v>0.7</v>
      </c>
      <c r="G12" s="153">
        <v>358.162</v>
      </c>
      <c r="H12" s="153">
        <v>-4.2996</v>
      </c>
      <c r="I12" s="153">
        <v>92.18370918</v>
      </c>
      <c r="J12" s="153">
        <v>8350.3</v>
      </c>
      <c r="K12" s="153">
        <v>-7.8278</v>
      </c>
      <c r="L12" s="153">
        <v>1.12664853</v>
      </c>
      <c r="M12" s="153">
        <v>-21.4454</v>
      </c>
    </row>
    <row r="13" spans="1:13" ht="12.75">
      <c r="A13" s="153">
        <v>12</v>
      </c>
      <c r="B13" s="153">
        <v>2</v>
      </c>
      <c r="C13" s="153" t="s">
        <v>34</v>
      </c>
      <c r="D13" s="153" t="s">
        <v>63</v>
      </c>
      <c r="E13" s="153">
        <v>46989</v>
      </c>
      <c r="F13" s="153">
        <v>0.7</v>
      </c>
      <c r="G13" s="153">
        <v>353.782</v>
      </c>
      <c r="H13" s="153">
        <v>-4.3153</v>
      </c>
      <c r="I13" s="153">
        <v>91.0565044</v>
      </c>
      <c r="J13" s="153">
        <v>8215.1</v>
      </c>
      <c r="K13" s="153">
        <v>-7.8436</v>
      </c>
      <c r="L13" s="153">
        <v>1.126604</v>
      </c>
      <c r="M13" s="153">
        <v>-21.514</v>
      </c>
    </row>
    <row r="14" spans="1:13" ht="12.75">
      <c r="A14" s="153">
        <v>13</v>
      </c>
      <c r="B14" s="153">
        <v>2</v>
      </c>
      <c r="C14" s="153" t="s">
        <v>35</v>
      </c>
      <c r="D14" s="153" t="s">
        <v>63</v>
      </c>
      <c r="E14" s="153">
        <v>46990</v>
      </c>
      <c r="F14" s="153">
        <v>0.7</v>
      </c>
      <c r="G14" s="153">
        <v>363.52</v>
      </c>
      <c r="H14" s="153">
        <v>-4.2588</v>
      </c>
      <c r="I14" s="153">
        <v>93.56278796</v>
      </c>
      <c r="J14" s="153">
        <v>8471.9</v>
      </c>
      <c r="K14" s="153">
        <v>-7.7873</v>
      </c>
      <c r="L14" s="153">
        <v>1.12667153</v>
      </c>
      <c r="M14" s="153">
        <v>-21.4627</v>
      </c>
    </row>
    <row r="15" spans="1:13" ht="12.75">
      <c r="A15" s="153">
        <v>14</v>
      </c>
      <c r="B15" s="153">
        <v>2</v>
      </c>
      <c r="C15" s="153" t="s">
        <v>35</v>
      </c>
      <c r="D15" s="153" t="s">
        <v>63</v>
      </c>
      <c r="E15" s="153">
        <v>46991</v>
      </c>
      <c r="F15" s="153">
        <v>0.7</v>
      </c>
      <c r="G15" s="153">
        <v>362.741</v>
      </c>
      <c r="H15" s="153">
        <v>-4.2239</v>
      </c>
      <c r="I15" s="153">
        <v>93.36235193</v>
      </c>
      <c r="J15" s="153">
        <v>8457.6</v>
      </c>
      <c r="K15" s="153">
        <v>-7.7523</v>
      </c>
      <c r="L15" s="153">
        <v>1.12670479</v>
      </c>
      <c r="M15" s="153">
        <v>-21.3791</v>
      </c>
    </row>
    <row r="16" spans="1:13" ht="12.75">
      <c r="A16" s="153">
        <v>15</v>
      </c>
      <c r="B16" s="153">
        <v>2</v>
      </c>
      <c r="C16" s="153" t="s">
        <v>35</v>
      </c>
      <c r="D16" s="153" t="s">
        <v>63</v>
      </c>
      <c r="E16" s="153">
        <v>46992</v>
      </c>
      <c r="F16" s="153">
        <v>0.7</v>
      </c>
      <c r="G16" s="153">
        <v>359.335</v>
      </c>
      <c r="H16" s="153">
        <v>-4.1927</v>
      </c>
      <c r="I16" s="153">
        <v>92.48579258</v>
      </c>
      <c r="J16" s="153">
        <v>8342.4</v>
      </c>
      <c r="K16" s="153">
        <v>-7.7214</v>
      </c>
      <c r="L16" s="153">
        <v>1.12658751</v>
      </c>
      <c r="M16" s="153">
        <v>-21.4891</v>
      </c>
    </row>
    <row r="17" spans="1:13" ht="12.75">
      <c r="A17" s="153">
        <v>16</v>
      </c>
      <c r="B17" s="153">
        <v>2</v>
      </c>
      <c r="C17" s="153" t="s">
        <v>36</v>
      </c>
      <c r="D17" s="153" t="s">
        <v>63</v>
      </c>
      <c r="E17" s="153">
        <v>46993</v>
      </c>
      <c r="F17" s="153">
        <v>0.7</v>
      </c>
      <c r="G17" s="153">
        <v>357.231</v>
      </c>
      <c r="H17" s="153">
        <v>-4.2724</v>
      </c>
      <c r="I17" s="153">
        <v>91.94416453</v>
      </c>
      <c r="J17" s="153">
        <v>8274.7</v>
      </c>
      <c r="K17" s="153">
        <v>-7.8008</v>
      </c>
      <c r="L17" s="153">
        <v>1.12665033</v>
      </c>
      <c r="M17" s="153">
        <v>-21.4622</v>
      </c>
    </row>
    <row r="18" spans="1:13" ht="12.75">
      <c r="A18" s="153">
        <v>17</v>
      </c>
      <c r="B18" s="153">
        <v>2</v>
      </c>
      <c r="C18" s="153" t="s">
        <v>36</v>
      </c>
      <c r="D18" s="153" t="s">
        <v>63</v>
      </c>
      <c r="E18" s="153">
        <v>46994</v>
      </c>
      <c r="F18" s="153">
        <v>0.7</v>
      </c>
      <c r="G18" s="153">
        <v>358.386</v>
      </c>
      <c r="H18" s="153">
        <v>-4.3632</v>
      </c>
      <c r="I18" s="153">
        <v>92.24136078</v>
      </c>
      <c r="J18" s="153">
        <v>8314</v>
      </c>
      <c r="K18" s="153">
        <v>-7.8912</v>
      </c>
      <c r="L18" s="153">
        <v>1.12663503</v>
      </c>
      <c r="M18" s="153">
        <v>-21.4638</v>
      </c>
    </row>
    <row r="19" spans="1:13" ht="12.75">
      <c r="A19" s="153">
        <v>18</v>
      </c>
      <c r="B19" s="153">
        <v>2</v>
      </c>
      <c r="C19" s="153" t="s">
        <v>36</v>
      </c>
      <c r="D19" s="153" t="s">
        <v>63</v>
      </c>
      <c r="E19" s="153">
        <v>46995</v>
      </c>
      <c r="F19" s="153">
        <v>0.7</v>
      </c>
      <c r="G19" s="153">
        <v>363.59</v>
      </c>
      <c r="H19" s="153">
        <v>-4.2943</v>
      </c>
      <c r="I19" s="153">
        <v>93.58086523</v>
      </c>
      <c r="J19" s="153">
        <v>8438.3</v>
      </c>
      <c r="K19" s="153">
        <v>-7.8226</v>
      </c>
      <c r="L19" s="153">
        <v>1.12662439</v>
      </c>
      <c r="M19" s="153">
        <v>-21.4474</v>
      </c>
    </row>
    <row r="20" spans="1:13" ht="12.75">
      <c r="A20" s="153">
        <v>19</v>
      </c>
      <c r="B20" s="153">
        <v>2</v>
      </c>
      <c r="C20" s="153" t="s">
        <v>37</v>
      </c>
      <c r="D20" s="153" t="s">
        <v>63</v>
      </c>
      <c r="E20" s="153">
        <v>46996</v>
      </c>
      <c r="F20" s="153">
        <v>0.7</v>
      </c>
      <c r="G20" s="153">
        <v>361.077</v>
      </c>
      <c r="H20" s="153">
        <v>-4.182</v>
      </c>
      <c r="I20" s="153">
        <v>92.93404666</v>
      </c>
      <c r="J20" s="153">
        <v>8349.1</v>
      </c>
      <c r="K20" s="153">
        <v>-7.7107</v>
      </c>
      <c r="L20" s="153">
        <v>1.12664581</v>
      </c>
      <c r="M20" s="153">
        <v>-21.4412</v>
      </c>
    </row>
    <row r="21" spans="1:13" ht="12.75">
      <c r="A21" s="153">
        <v>20</v>
      </c>
      <c r="B21" s="153">
        <v>2</v>
      </c>
      <c r="C21" s="153" t="s">
        <v>37</v>
      </c>
      <c r="D21" s="153" t="s">
        <v>63</v>
      </c>
      <c r="E21" s="153">
        <v>46997</v>
      </c>
      <c r="F21" s="153">
        <v>0.7</v>
      </c>
      <c r="G21" s="153">
        <v>358.159</v>
      </c>
      <c r="H21" s="153">
        <v>-4.323</v>
      </c>
      <c r="I21" s="153">
        <v>92.18293692</v>
      </c>
      <c r="J21" s="153">
        <v>8325.1</v>
      </c>
      <c r="K21" s="153">
        <v>-7.8513</v>
      </c>
      <c r="L21" s="153">
        <v>1.12659392</v>
      </c>
      <c r="M21" s="153">
        <v>-21.5424</v>
      </c>
    </row>
    <row r="22" spans="1:13" ht="12.75">
      <c r="A22" s="153">
        <v>21</v>
      </c>
      <c r="B22" s="153">
        <v>2</v>
      </c>
      <c r="C22" s="153" t="s">
        <v>37</v>
      </c>
      <c r="D22" s="153" t="s">
        <v>63</v>
      </c>
      <c r="E22" s="153">
        <v>46998</v>
      </c>
      <c r="F22" s="153">
        <v>0.7</v>
      </c>
      <c r="G22" s="153">
        <v>363.262</v>
      </c>
      <c r="H22" s="153">
        <v>-4.2942</v>
      </c>
      <c r="I22" s="153">
        <v>93.49646503</v>
      </c>
      <c r="J22" s="153">
        <v>8455.9</v>
      </c>
      <c r="K22" s="153">
        <v>-7.8225</v>
      </c>
      <c r="L22" s="153">
        <v>1.12657204</v>
      </c>
      <c r="M22" s="153">
        <v>-21.4644</v>
      </c>
    </row>
    <row r="23" spans="1:13" ht="12.75">
      <c r="A23" s="153">
        <v>22</v>
      </c>
      <c r="B23" s="153">
        <v>2</v>
      </c>
      <c r="C23" s="153" t="s">
        <v>24</v>
      </c>
      <c r="D23" s="153" t="s">
        <v>25</v>
      </c>
      <c r="E23" s="153">
        <v>46999</v>
      </c>
      <c r="F23" s="153">
        <v>0.7</v>
      </c>
      <c r="G23" s="153">
        <v>357.522</v>
      </c>
      <c r="H23" s="153">
        <v>-8.801</v>
      </c>
      <c r="I23" s="153">
        <v>92.01901023</v>
      </c>
      <c r="J23" s="153">
        <v>8321.4</v>
      </c>
      <c r="K23" s="153">
        <v>-12.3085</v>
      </c>
      <c r="L23" s="153">
        <v>1.12651556</v>
      </c>
      <c r="M23" s="153">
        <v>-21.4663</v>
      </c>
    </row>
    <row r="24" spans="1:13" ht="12.75">
      <c r="A24" s="153">
        <v>23</v>
      </c>
      <c r="B24" s="153">
        <v>2</v>
      </c>
      <c r="C24" s="153" t="s">
        <v>24</v>
      </c>
      <c r="D24" s="153" t="s">
        <v>25</v>
      </c>
      <c r="E24" s="153">
        <v>47000</v>
      </c>
      <c r="F24" s="153">
        <v>0.7</v>
      </c>
      <c r="G24" s="153">
        <v>360.372</v>
      </c>
      <c r="H24" s="153">
        <v>-9.0275</v>
      </c>
      <c r="I24" s="153">
        <v>92.7525503</v>
      </c>
      <c r="J24" s="153">
        <v>8385.9</v>
      </c>
      <c r="K24" s="153">
        <v>-12.534</v>
      </c>
      <c r="L24" s="153">
        <v>1.12651778</v>
      </c>
      <c r="M24" s="153">
        <v>-21.4742</v>
      </c>
    </row>
    <row r="25" spans="1:13" ht="12.75">
      <c r="A25" s="153">
        <v>24</v>
      </c>
      <c r="B25" s="153">
        <v>2</v>
      </c>
      <c r="C25" s="153" t="s">
        <v>24</v>
      </c>
      <c r="D25" s="153" t="s">
        <v>25</v>
      </c>
      <c r="E25" s="153">
        <v>47001</v>
      </c>
      <c r="F25" s="153">
        <v>0.7</v>
      </c>
      <c r="G25" s="153">
        <v>356.168</v>
      </c>
      <c r="H25" s="153">
        <v>-9.0562</v>
      </c>
      <c r="I25" s="153">
        <v>91.67048694</v>
      </c>
      <c r="J25" s="153">
        <v>8255</v>
      </c>
      <c r="K25" s="153">
        <v>-12.5627</v>
      </c>
      <c r="L25" s="153">
        <v>1.12652491</v>
      </c>
      <c r="M25" s="153">
        <v>-21.5228</v>
      </c>
    </row>
    <row r="26" spans="1:13" ht="12.75">
      <c r="A26" s="153">
        <v>25</v>
      </c>
      <c r="B26" s="153">
        <v>2</v>
      </c>
      <c r="C26" s="153" t="s">
        <v>38</v>
      </c>
      <c r="D26" s="153" t="s">
        <v>50</v>
      </c>
      <c r="E26" s="153">
        <v>47002</v>
      </c>
      <c r="F26" s="153">
        <v>0.7</v>
      </c>
      <c r="G26" s="153">
        <v>365.421</v>
      </c>
      <c r="H26" s="153">
        <v>24.8072</v>
      </c>
      <c r="I26" s="153">
        <v>94.05198023</v>
      </c>
      <c r="J26" s="153">
        <v>8463.7</v>
      </c>
      <c r="K26" s="153">
        <v>21.145</v>
      </c>
      <c r="L26" s="153">
        <v>1.12733651</v>
      </c>
      <c r="M26" s="153">
        <v>-21.3788</v>
      </c>
    </row>
    <row r="27" spans="1:13" ht="12.75">
      <c r="A27" s="153">
        <v>26</v>
      </c>
      <c r="B27" s="153">
        <v>2</v>
      </c>
      <c r="C27" s="153" t="s">
        <v>38</v>
      </c>
      <c r="D27" s="153" t="s">
        <v>50</v>
      </c>
      <c r="E27" s="153">
        <v>47003</v>
      </c>
      <c r="F27" s="153">
        <v>0.7</v>
      </c>
      <c r="G27" s="153">
        <v>367.647</v>
      </c>
      <c r="H27" s="153">
        <v>25.7042</v>
      </c>
      <c r="I27" s="153">
        <v>94.62501199</v>
      </c>
      <c r="J27" s="153">
        <v>8537.1</v>
      </c>
      <c r="K27" s="153">
        <v>22.0377</v>
      </c>
      <c r="L27" s="153">
        <v>1.12739953</v>
      </c>
      <c r="M27" s="153">
        <v>-21.4118</v>
      </c>
    </row>
    <row r="28" spans="1:13" ht="12.75">
      <c r="A28" s="153">
        <v>27</v>
      </c>
      <c r="B28" s="153">
        <v>2</v>
      </c>
      <c r="C28" s="153" t="s">
        <v>38</v>
      </c>
      <c r="D28" s="153" t="s">
        <v>50</v>
      </c>
      <c r="E28" s="153">
        <v>47004</v>
      </c>
      <c r="F28" s="153">
        <v>0.7</v>
      </c>
      <c r="G28" s="153">
        <v>360.46</v>
      </c>
      <c r="H28" s="153">
        <v>25.9382</v>
      </c>
      <c r="I28" s="153">
        <v>92.7751989</v>
      </c>
      <c r="J28" s="153">
        <v>8337.4</v>
      </c>
      <c r="K28" s="153">
        <v>22.2707</v>
      </c>
      <c r="L28" s="153">
        <v>1.12741292</v>
      </c>
      <c r="M28" s="153">
        <v>-21.4289</v>
      </c>
    </row>
    <row r="29" spans="1:13" ht="12.75">
      <c r="A29" s="153">
        <v>28</v>
      </c>
      <c r="B29" s="153">
        <v>2</v>
      </c>
      <c r="C29" s="153" t="s">
        <v>39</v>
      </c>
      <c r="D29" s="153" t="s">
        <v>50</v>
      </c>
      <c r="E29" s="153">
        <v>47005</v>
      </c>
      <c r="F29" s="153">
        <v>0.7</v>
      </c>
      <c r="G29" s="153">
        <v>363.854</v>
      </c>
      <c r="H29" s="153">
        <v>25.9926</v>
      </c>
      <c r="I29" s="153">
        <v>93.6487776</v>
      </c>
      <c r="J29" s="153">
        <v>8445.3</v>
      </c>
      <c r="K29" s="153">
        <v>22.3247</v>
      </c>
      <c r="L29" s="153">
        <v>1.12742477</v>
      </c>
      <c r="M29" s="153">
        <v>-21.4671</v>
      </c>
    </row>
    <row r="30" spans="1:13" ht="12.75">
      <c r="A30" s="153">
        <v>29</v>
      </c>
      <c r="B30" s="153">
        <v>2</v>
      </c>
      <c r="C30" s="153" t="s">
        <v>39</v>
      </c>
      <c r="D30" s="153" t="s">
        <v>50</v>
      </c>
      <c r="E30" s="153">
        <v>47006</v>
      </c>
      <c r="F30" s="153">
        <v>0.7</v>
      </c>
      <c r="G30" s="153">
        <v>362.038</v>
      </c>
      <c r="H30" s="153">
        <v>26.1154</v>
      </c>
      <c r="I30" s="153">
        <v>93.18139875</v>
      </c>
      <c r="J30" s="153">
        <v>8382.9</v>
      </c>
      <c r="K30" s="153">
        <v>22.447</v>
      </c>
      <c r="L30" s="153">
        <v>1.12740318</v>
      </c>
      <c r="M30" s="153">
        <v>-21.4073</v>
      </c>
    </row>
    <row r="31" spans="1:13" ht="12.75">
      <c r="A31" s="153">
        <v>30</v>
      </c>
      <c r="B31" s="153">
        <v>2</v>
      </c>
      <c r="C31" s="153" t="s">
        <v>39</v>
      </c>
      <c r="D31" s="153" t="s">
        <v>50</v>
      </c>
      <c r="E31" s="153">
        <v>47007</v>
      </c>
      <c r="F31" s="153">
        <v>0.7</v>
      </c>
      <c r="G31" s="153">
        <v>357.772</v>
      </c>
      <c r="H31" s="153">
        <v>26.1051</v>
      </c>
      <c r="I31" s="153">
        <v>92.08326981</v>
      </c>
      <c r="J31" s="153">
        <v>8287.4</v>
      </c>
      <c r="K31" s="153">
        <v>22.4367</v>
      </c>
      <c r="L31" s="153">
        <v>1.12737522</v>
      </c>
      <c r="M31" s="153">
        <v>-21.4836</v>
      </c>
    </row>
    <row r="32" spans="1:13" ht="12.75">
      <c r="A32" s="153">
        <v>31</v>
      </c>
      <c r="B32" s="153">
        <v>2</v>
      </c>
      <c r="C32" s="153" t="s">
        <v>40</v>
      </c>
      <c r="D32" s="153" t="s">
        <v>50</v>
      </c>
      <c r="E32" s="153">
        <v>47008</v>
      </c>
      <c r="F32" s="153">
        <v>0.7</v>
      </c>
      <c r="G32" s="153">
        <v>366.191</v>
      </c>
      <c r="H32" s="153">
        <v>26.1947</v>
      </c>
      <c r="I32" s="153">
        <v>94.25027651</v>
      </c>
      <c r="J32" s="153">
        <v>8504.4</v>
      </c>
      <c r="K32" s="153">
        <v>22.5259</v>
      </c>
      <c r="L32" s="153">
        <v>1.12698026</v>
      </c>
      <c r="M32" s="153">
        <v>-21.444</v>
      </c>
    </row>
    <row r="33" spans="1:13" ht="12.75">
      <c r="A33" s="153">
        <v>32</v>
      </c>
      <c r="B33" s="153">
        <v>2</v>
      </c>
      <c r="C33" s="153" t="s">
        <v>40</v>
      </c>
      <c r="D33" s="153" t="s">
        <v>50</v>
      </c>
      <c r="E33" s="153">
        <v>47009</v>
      </c>
      <c r="F33" s="153">
        <v>0.7</v>
      </c>
      <c r="G33" s="153">
        <v>364.143</v>
      </c>
      <c r="H33" s="153">
        <v>26.3973</v>
      </c>
      <c r="I33" s="153">
        <v>93.72326001</v>
      </c>
      <c r="J33" s="153">
        <v>8438.1</v>
      </c>
      <c r="K33" s="153">
        <v>22.7275</v>
      </c>
      <c r="L33" s="153">
        <v>1.12745973</v>
      </c>
      <c r="M33" s="153">
        <v>-21.4417</v>
      </c>
    </row>
    <row r="34" spans="1:13" ht="12.75">
      <c r="A34" s="153">
        <v>33</v>
      </c>
      <c r="B34" s="153">
        <v>2</v>
      </c>
      <c r="C34" s="153" t="s">
        <v>40</v>
      </c>
      <c r="D34" s="153" t="s">
        <v>50</v>
      </c>
      <c r="E34" s="153">
        <v>47010</v>
      </c>
      <c r="F34" s="153">
        <v>0.7</v>
      </c>
      <c r="G34" s="153">
        <v>357.411</v>
      </c>
      <c r="H34" s="153">
        <v>26.2543</v>
      </c>
      <c r="I34" s="153">
        <v>91.99039813</v>
      </c>
      <c r="J34" s="153">
        <v>8267.5</v>
      </c>
      <c r="K34" s="153">
        <v>22.5853</v>
      </c>
      <c r="L34" s="153">
        <v>1.12701443</v>
      </c>
      <c r="M34" s="153">
        <v>-21.4472</v>
      </c>
    </row>
    <row r="35" spans="1:13" ht="12.75">
      <c r="A35" s="153">
        <v>34</v>
      </c>
      <c r="B35" s="153">
        <v>2</v>
      </c>
      <c r="C35" s="153" t="s">
        <v>41</v>
      </c>
      <c r="D35" s="153" t="s">
        <v>50</v>
      </c>
      <c r="E35" s="153">
        <v>47011</v>
      </c>
      <c r="F35" s="153">
        <v>0.7</v>
      </c>
      <c r="G35" s="153">
        <v>364.657</v>
      </c>
      <c r="H35" s="153">
        <v>26.3307</v>
      </c>
      <c r="I35" s="153">
        <v>93.85556968</v>
      </c>
      <c r="J35" s="153">
        <v>8449.6</v>
      </c>
      <c r="K35" s="153">
        <v>22.6613</v>
      </c>
      <c r="L35" s="153">
        <v>1.12703915</v>
      </c>
      <c r="M35" s="153">
        <v>-21.4258</v>
      </c>
    </row>
    <row r="36" spans="1:13" ht="12.75">
      <c r="A36" s="153">
        <v>35</v>
      </c>
      <c r="B36" s="153">
        <v>2</v>
      </c>
      <c r="C36" s="153" t="s">
        <v>41</v>
      </c>
      <c r="D36" s="153" t="s">
        <v>50</v>
      </c>
      <c r="E36" s="153">
        <v>47012</v>
      </c>
      <c r="F36" s="153">
        <v>0.7</v>
      </c>
      <c r="G36" s="153">
        <v>364.921</v>
      </c>
      <c r="H36" s="153">
        <v>26.5414</v>
      </c>
      <c r="I36" s="153">
        <v>93.92344527</v>
      </c>
      <c r="J36" s="153">
        <v>8441.9</v>
      </c>
      <c r="K36" s="153">
        <v>22.8709</v>
      </c>
      <c r="L36" s="153">
        <v>1.12703024</v>
      </c>
      <c r="M36" s="153">
        <v>-21.4784</v>
      </c>
    </row>
    <row r="37" spans="1:13" ht="12.75">
      <c r="A37" s="153">
        <v>36</v>
      </c>
      <c r="B37" s="153">
        <v>2</v>
      </c>
      <c r="C37" s="153" t="s">
        <v>41</v>
      </c>
      <c r="D37" s="153" t="s">
        <v>50</v>
      </c>
      <c r="E37" s="153">
        <v>47013</v>
      </c>
      <c r="F37" s="153">
        <v>0.7</v>
      </c>
      <c r="G37" s="153">
        <v>362.285</v>
      </c>
      <c r="H37" s="153">
        <v>26.3111</v>
      </c>
      <c r="I37" s="153">
        <v>93.2450451</v>
      </c>
      <c r="J37" s="153">
        <v>8393.2</v>
      </c>
      <c r="K37" s="153">
        <v>22.6417</v>
      </c>
      <c r="L37" s="153">
        <v>1.12702821</v>
      </c>
      <c r="M37" s="153">
        <v>-21.476</v>
      </c>
    </row>
    <row r="38" spans="1:13" ht="12.75">
      <c r="A38" s="153">
        <v>37</v>
      </c>
      <c r="B38" s="153">
        <v>2</v>
      </c>
      <c r="C38" s="153" t="s">
        <v>24</v>
      </c>
      <c r="D38" s="153" t="s">
        <v>25</v>
      </c>
      <c r="E38" s="153">
        <v>47014</v>
      </c>
      <c r="F38" s="153">
        <v>0.7</v>
      </c>
      <c r="G38" s="153">
        <v>347.798</v>
      </c>
      <c r="H38" s="153">
        <v>-7.313</v>
      </c>
      <c r="I38" s="153">
        <v>89.51624366</v>
      </c>
      <c r="J38" s="153">
        <v>8082.2</v>
      </c>
      <c r="K38" s="153">
        <v>-10.8275</v>
      </c>
      <c r="L38" s="153">
        <v>1.12633218</v>
      </c>
      <c r="M38" s="153">
        <v>-21.5219</v>
      </c>
    </row>
    <row r="39" spans="1:13" ht="12.75">
      <c r="A39" s="153">
        <v>38</v>
      </c>
      <c r="B39" s="153">
        <v>2</v>
      </c>
      <c r="C39" s="153" t="s">
        <v>24</v>
      </c>
      <c r="D39" s="153" t="s">
        <v>25</v>
      </c>
      <c r="E39" s="153">
        <v>47015</v>
      </c>
      <c r="F39" s="153">
        <v>0.7</v>
      </c>
      <c r="G39" s="153">
        <v>357.609</v>
      </c>
      <c r="H39" s="153">
        <v>-8.294</v>
      </c>
      <c r="I39" s="153">
        <v>92.04141018</v>
      </c>
      <c r="J39" s="153">
        <v>8289.3</v>
      </c>
      <c r="K39" s="153">
        <v>-11.8039</v>
      </c>
      <c r="L39" s="153">
        <v>1.12627626</v>
      </c>
      <c r="M39" s="153">
        <v>-21.5181</v>
      </c>
    </row>
    <row r="40" spans="1:13" ht="12.75">
      <c r="A40" s="153">
        <v>39</v>
      </c>
      <c r="B40" s="153">
        <v>2</v>
      </c>
      <c r="C40" s="153" t="s">
        <v>24</v>
      </c>
      <c r="D40" s="153" t="s">
        <v>25</v>
      </c>
      <c r="E40" s="153">
        <v>47016</v>
      </c>
      <c r="F40" s="153">
        <v>0.7</v>
      </c>
      <c r="G40" s="153">
        <v>353.046</v>
      </c>
      <c r="H40" s="153">
        <v>-8.5692</v>
      </c>
      <c r="I40" s="153">
        <v>90.8669542</v>
      </c>
      <c r="J40" s="153">
        <v>8181.9</v>
      </c>
      <c r="K40" s="153">
        <v>-12.0779</v>
      </c>
      <c r="L40" s="153">
        <v>1.12626382</v>
      </c>
      <c r="M40" s="153">
        <v>-21.4944</v>
      </c>
    </row>
    <row r="41" spans="1:13" ht="12.75">
      <c r="A41" s="153">
        <v>40</v>
      </c>
      <c r="B41" s="153">
        <v>2</v>
      </c>
      <c r="C41" s="153" t="s">
        <v>110</v>
      </c>
      <c r="D41" s="153" t="s">
        <v>32</v>
      </c>
      <c r="E41" s="153">
        <v>47017</v>
      </c>
      <c r="F41" s="153">
        <v>0.7</v>
      </c>
      <c r="G41" s="153">
        <v>357.198</v>
      </c>
      <c r="H41" s="153">
        <v>-22.6586</v>
      </c>
      <c r="I41" s="153">
        <v>91.93575522</v>
      </c>
      <c r="J41" s="153">
        <v>8296.6</v>
      </c>
      <c r="K41" s="153">
        <v>-26.1026</v>
      </c>
      <c r="L41" s="153">
        <v>1.12597174</v>
      </c>
      <c r="M41" s="153">
        <v>-21.5297</v>
      </c>
    </row>
    <row r="42" spans="1:13" ht="12.75">
      <c r="A42" s="153">
        <v>41</v>
      </c>
      <c r="B42" s="153">
        <v>2</v>
      </c>
      <c r="C42" s="153" t="s">
        <v>110</v>
      </c>
      <c r="D42" s="153" t="s">
        <v>32</v>
      </c>
      <c r="E42" s="153">
        <v>47018</v>
      </c>
      <c r="F42" s="153">
        <v>0.7</v>
      </c>
      <c r="G42" s="153">
        <v>364.064</v>
      </c>
      <c r="H42" s="153">
        <v>-23.1812</v>
      </c>
      <c r="I42" s="153">
        <v>93.70273239</v>
      </c>
      <c r="J42" s="153">
        <v>8423.4</v>
      </c>
      <c r="K42" s="153">
        <v>-26.6227</v>
      </c>
      <c r="L42" s="153">
        <v>1.12600845</v>
      </c>
      <c r="M42" s="153">
        <v>-21.508</v>
      </c>
    </row>
    <row r="43" spans="1:13" ht="12.75">
      <c r="A43" s="153">
        <v>42</v>
      </c>
      <c r="B43" s="153">
        <v>2</v>
      </c>
      <c r="C43" s="153" t="s">
        <v>110</v>
      </c>
      <c r="D43" s="153" t="s">
        <v>32</v>
      </c>
      <c r="E43" s="153">
        <v>47019</v>
      </c>
      <c r="F43" s="153">
        <v>0.7</v>
      </c>
      <c r="G43" s="153">
        <v>362.778</v>
      </c>
      <c r="H43" s="153">
        <v>-23.1459</v>
      </c>
      <c r="I43" s="153">
        <v>93.37190986</v>
      </c>
      <c r="J43" s="153">
        <v>8422.8</v>
      </c>
      <c r="K43" s="153">
        <v>-26.5875</v>
      </c>
      <c r="L43" s="153">
        <v>1.12602819</v>
      </c>
      <c r="M43" s="153">
        <v>-21.4607</v>
      </c>
    </row>
    <row r="44" spans="1:13" ht="12.75">
      <c r="A44" s="153">
        <v>43</v>
      </c>
      <c r="B44" s="153">
        <v>2</v>
      </c>
      <c r="C44" s="153" t="s">
        <v>110</v>
      </c>
      <c r="D44" s="153" t="s">
        <v>32</v>
      </c>
      <c r="E44" s="153">
        <v>47020</v>
      </c>
      <c r="F44" s="153">
        <v>0.7</v>
      </c>
      <c r="G44" s="153">
        <v>359.638</v>
      </c>
      <c r="H44" s="153">
        <v>-23.2669</v>
      </c>
      <c r="I44" s="153">
        <v>92.56371701</v>
      </c>
      <c r="J44" s="153">
        <v>8346.1</v>
      </c>
      <c r="K44" s="153">
        <v>-26.708</v>
      </c>
      <c r="L44" s="153">
        <v>1.12602872</v>
      </c>
      <c r="M44" s="153">
        <v>-21.4835</v>
      </c>
    </row>
    <row r="45" spans="1:13" ht="12.75">
      <c r="A45" s="153">
        <v>44</v>
      </c>
      <c r="B45" s="153">
        <v>2</v>
      </c>
      <c r="C45" s="153" t="s">
        <v>110</v>
      </c>
      <c r="D45" s="153" t="s">
        <v>32</v>
      </c>
      <c r="E45" s="153">
        <v>47021</v>
      </c>
      <c r="F45" s="153">
        <v>0.7</v>
      </c>
      <c r="G45" s="153">
        <v>353.019</v>
      </c>
      <c r="H45" s="153">
        <v>-23.335</v>
      </c>
      <c r="I45" s="153">
        <v>90.86012773</v>
      </c>
      <c r="J45" s="153">
        <v>8186.9</v>
      </c>
      <c r="K45" s="153">
        <v>-26.7757</v>
      </c>
      <c r="L45" s="153">
        <v>1.12602586</v>
      </c>
      <c r="M45" s="153">
        <v>-21.4509</v>
      </c>
    </row>
    <row r="46" spans="1:13" ht="12.75">
      <c r="A46" s="153">
        <v>45</v>
      </c>
      <c r="B46" s="153">
        <v>2</v>
      </c>
      <c r="C46" s="153" t="s">
        <v>110</v>
      </c>
      <c r="D46" s="153" t="s">
        <v>32</v>
      </c>
      <c r="E46" s="153">
        <v>47022</v>
      </c>
      <c r="F46" s="153">
        <v>0.7</v>
      </c>
      <c r="G46" s="153">
        <v>362.96</v>
      </c>
      <c r="H46" s="153">
        <v>-23.4558</v>
      </c>
      <c r="I46" s="153">
        <v>93.41856629</v>
      </c>
      <c r="J46" s="153">
        <v>8436.5</v>
      </c>
      <c r="K46" s="153">
        <v>-26.8961</v>
      </c>
      <c r="L46" s="153">
        <v>1.12606661</v>
      </c>
      <c r="M46" s="153">
        <v>-21.5081</v>
      </c>
    </row>
    <row r="47" spans="1:13" ht="12.75">
      <c r="A47" s="153">
        <v>46</v>
      </c>
      <c r="B47" s="153">
        <v>2</v>
      </c>
      <c r="C47" s="153" t="s">
        <v>24</v>
      </c>
      <c r="D47" s="153" t="s">
        <v>25</v>
      </c>
      <c r="E47" s="153">
        <v>47023</v>
      </c>
      <c r="F47" s="153">
        <v>0.7</v>
      </c>
      <c r="G47" s="153">
        <v>364.368</v>
      </c>
      <c r="H47" s="153">
        <v>-9.5301</v>
      </c>
      <c r="I47" s="153">
        <v>93.78100021</v>
      </c>
      <c r="J47" s="153">
        <v>8436.7</v>
      </c>
      <c r="K47" s="153">
        <v>-13.0342</v>
      </c>
      <c r="L47" s="153">
        <v>1.12637639</v>
      </c>
      <c r="M47" s="153">
        <v>-21.452</v>
      </c>
    </row>
    <row r="48" spans="1:13" ht="12.75">
      <c r="A48" s="153">
        <v>47</v>
      </c>
      <c r="B48" s="153">
        <v>2</v>
      </c>
      <c r="C48" s="153" t="s">
        <v>24</v>
      </c>
      <c r="D48" s="153" t="s">
        <v>25</v>
      </c>
      <c r="E48" s="153">
        <v>47024</v>
      </c>
      <c r="F48" s="153">
        <v>0.7</v>
      </c>
      <c r="G48" s="153">
        <v>361.54</v>
      </c>
      <c r="H48" s="153">
        <v>-9.3729</v>
      </c>
      <c r="I48" s="153">
        <v>93.0532996</v>
      </c>
      <c r="J48" s="153">
        <v>8341</v>
      </c>
      <c r="K48" s="153">
        <v>-12.8778</v>
      </c>
      <c r="L48" s="153">
        <v>1.12636157</v>
      </c>
      <c r="M48" s="153">
        <v>-21.4625</v>
      </c>
    </row>
    <row r="49" spans="1:13" ht="12.75">
      <c r="A49" s="153">
        <v>48</v>
      </c>
      <c r="B49" s="153">
        <v>2</v>
      </c>
      <c r="C49" s="153" t="s">
        <v>24</v>
      </c>
      <c r="D49" s="153" t="s">
        <v>25</v>
      </c>
      <c r="E49" s="153">
        <v>47025</v>
      </c>
      <c r="F49" s="153">
        <v>0.7</v>
      </c>
      <c r="G49" s="153">
        <v>356.371</v>
      </c>
      <c r="H49" s="153">
        <v>-9.1</v>
      </c>
      <c r="I49" s="153">
        <v>91.72268478</v>
      </c>
      <c r="J49" s="153">
        <v>8287.7</v>
      </c>
      <c r="K49" s="153">
        <v>-12.6063</v>
      </c>
      <c r="L49" s="153">
        <v>1.12632293</v>
      </c>
      <c r="M49" s="153">
        <v>-21.5253</v>
      </c>
    </row>
    <row r="50" spans="1:13" ht="12.75">
      <c r="A50" s="153">
        <v>49</v>
      </c>
      <c r="B50" s="153">
        <v>2</v>
      </c>
      <c r="C50" s="153" t="s">
        <v>24</v>
      </c>
      <c r="D50" s="153" t="s">
        <v>25</v>
      </c>
      <c r="E50" s="153">
        <v>47026</v>
      </c>
      <c r="F50" s="153">
        <v>0.7</v>
      </c>
      <c r="G50" s="153">
        <v>356.157</v>
      </c>
      <c r="H50" s="153">
        <v>-9.0946</v>
      </c>
      <c r="I50" s="153">
        <v>91.66763407</v>
      </c>
      <c r="J50" s="153">
        <v>8252.9</v>
      </c>
      <c r="K50" s="153">
        <v>-12.6007</v>
      </c>
      <c r="L50" s="153">
        <v>1.12639737</v>
      </c>
      <c r="M50" s="153">
        <v>-21.419</v>
      </c>
    </row>
    <row r="51" spans="1:13" ht="12.75">
      <c r="A51" s="153">
        <v>50</v>
      </c>
      <c r="B51" s="153">
        <v>2</v>
      </c>
      <c r="C51" s="153" t="s">
        <v>24</v>
      </c>
      <c r="D51" s="153" t="s">
        <v>25</v>
      </c>
      <c r="E51" s="153">
        <v>47027</v>
      </c>
      <c r="F51" s="153">
        <v>0.7</v>
      </c>
      <c r="G51" s="153">
        <v>357.821</v>
      </c>
      <c r="H51" s="153">
        <v>-9.0295</v>
      </c>
      <c r="I51" s="153">
        <v>92.09607987</v>
      </c>
      <c r="J51" s="153">
        <v>8321.5</v>
      </c>
      <c r="K51" s="153">
        <v>-12.536</v>
      </c>
      <c r="L51" s="153">
        <v>1.12641448</v>
      </c>
      <c r="M51" s="153">
        <v>-21.4762</v>
      </c>
    </row>
    <row r="52" spans="1:13" ht="12.75">
      <c r="A52" s="153">
        <v>51</v>
      </c>
      <c r="B52" s="153">
        <v>2</v>
      </c>
      <c r="C52" s="153" t="s">
        <v>24</v>
      </c>
      <c r="D52" s="153" t="s">
        <v>25</v>
      </c>
      <c r="E52" s="153">
        <v>47028</v>
      </c>
      <c r="F52" s="153">
        <v>0.7</v>
      </c>
      <c r="G52" s="153">
        <v>357.772</v>
      </c>
      <c r="H52" s="153">
        <v>-9.0368</v>
      </c>
      <c r="I52" s="153">
        <v>92.08327928</v>
      </c>
      <c r="J52" s="153">
        <v>8288.1</v>
      </c>
      <c r="K52" s="153">
        <v>-12.5433</v>
      </c>
      <c r="L52" s="153">
        <v>1.12641105</v>
      </c>
      <c r="M52" s="153">
        <v>-21.4631</v>
      </c>
    </row>
    <row r="53" spans="1:13" ht="12.75">
      <c r="A53" s="153">
        <v>52</v>
      </c>
      <c r="B53" s="153">
        <v>2</v>
      </c>
      <c r="C53" s="153" t="s">
        <v>111</v>
      </c>
      <c r="D53" s="153" t="s">
        <v>26</v>
      </c>
      <c r="E53" s="153">
        <v>47029</v>
      </c>
      <c r="F53" s="153">
        <v>0.7</v>
      </c>
      <c r="G53" s="153">
        <v>353.169</v>
      </c>
      <c r="H53" s="153">
        <v>7.5279</v>
      </c>
      <c r="I53" s="153">
        <v>90.89864756</v>
      </c>
      <c r="J53" s="153">
        <v>8195.7</v>
      </c>
      <c r="K53" s="153">
        <v>3.9451</v>
      </c>
      <c r="L53" s="153">
        <v>1.1267341</v>
      </c>
      <c r="M53" s="153">
        <v>-21.4957</v>
      </c>
    </row>
    <row r="54" spans="1:13" ht="12.75">
      <c r="A54" s="153">
        <v>53</v>
      </c>
      <c r="B54" s="153">
        <v>2</v>
      </c>
      <c r="C54" s="153" t="s">
        <v>111</v>
      </c>
      <c r="D54" s="153" t="s">
        <v>26</v>
      </c>
      <c r="E54" s="153">
        <v>47030</v>
      </c>
      <c r="F54" s="153">
        <v>0.7</v>
      </c>
      <c r="G54" s="153">
        <v>360.573</v>
      </c>
      <c r="H54" s="153">
        <v>7.9121</v>
      </c>
      <c r="I54" s="153">
        <v>92.80438954</v>
      </c>
      <c r="J54" s="153">
        <v>8391.1</v>
      </c>
      <c r="K54" s="153">
        <v>4.3275</v>
      </c>
      <c r="L54" s="153">
        <v>1.12674003</v>
      </c>
      <c r="M54" s="153">
        <v>-21.5201</v>
      </c>
    </row>
    <row r="55" spans="1:13" ht="12.75">
      <c r="A55" s="153">
        <v>54</v>
      </c>
      <c r="B55" s="153">
        <v>2</v>
      </c>
      <c r="C55" s="153" t="s">
        <v>111</v>
      </c>
      <c r="D55" s="153" t="s">
        <v>26</v>
      </c>
      <c r="E55" s="153">
        <v>47031</v>
      </c>
      <c r="F55" s="153">
        <v>0.7</v>
      </c>
      <c r="G55" s="153">
        <v>352.589</v>
      </c>
      <c r="H55" s="153">
        <v>8.0672</v>
      </c>
      <c r="I55" s="153">
        <v>90.74948791</v>
      </c>
      <c r="J55" s="153">
        <v>8209</v>
      </c>
      <c r="K55" s="153">
        <v>4.4819</v>
      </c>
      <c r="L55" s="153">
        <v>1.12673451</v>
      </c>
      <c r="M55" s="153">
        <v>-21.4885</v>
      </c>
    </row>
    <row r="56" spans="1:13" ht="12.75">
      <c r="A56" s="153">
        <v>55</v>
      </c>
      <c r="B56" s="153">
        <v>2</v>
      </c>
      <c r="C56" s="153" t="s">
        <v>111</v>
      </c>
      <c r="D56" s="153" t="s">
        <v>26</v>
      </c>
      <c r="E56" s="153">
        <v>47032</v>
      </c>
      <c r="F56" s="153">
        <v>0.7</v>
      </c>
      <c r="G56" s="153">
        <v>359.629</v>
      </c>
      <c r="H56" s="153">
        <v>8.3216</v>
      </c>
      <c r="I56" s="153">
        <v>92.56130581</v>
      </c>
      <c r="J56" s="153">
        <v>8336.7</v>
      </c>
      <c r="K56" s="153">
        <v>4.7351</v>
      </c>
      <c r="L56" s="153">
        <v>1.12673046</v>
      </c>
      <c r="M56" s="153">
        <v>-21.5014</v>
      </c>
    </row>
    <row r="57" spans="1:13" ht="12.75">
      <c r="A57" s="153">
        <v>56</v>
      </c>
      <c r="B57" s="153">
        <v>2</v>
      </c>
      <c r="C57" s="153" t="s">
        <v>111</v>
      </c>
      <c r="D57" s="153" t="s">
        <v>26</v>
      </c>
      <c r="E57" s="153">
        <v>47033</v>
      </c>
      <c r="F57" s="153">
        <v>0.7</v>
      </c>
      <c r="G57" s="153">
        <v>352.485</v>
      </c>
      <c r="H57" s="153">
        <v>8.2705</v>
      </c>
      <c r="I57" s="153">
        <v>90.72262967</v>
      </c>
      <c r="J57" s="153">
        <v>8187.8</v>
      </c>
      <c r="K57" s="153">
        <v>4.6844</v>
      </c>
      <c r="L57" s="153">
        <v>1.12674064</v>
      </c>
      <c r="M57" s="153">
        <v>-21.4358</v>
      </c>
    </row>
    <row r="58" spans="1:13" ht="12.75">
      <c r="A58" s="153">
        <v>57</v>
      </c>
      <c r="B58" s="153">
        <v>2</v>
      </c>
      <c r="C58" s="153" t="s">
        <v>111</v>
      </c>
      <c r="D58" s="153" t="s">
        <v>26</v>
      </c>
      <c r="E58" s="153">
        <v>47034</v>
      </c>
      <c r="F58" s="153">
        <v>0.7</v>
      </c>
      <c r="G58" s="153">
        <v>364.422</v>
      </c>
      <c r="H58" s="153">
        <v>8.2212</v>
      </c>
      <c r="I58" s="153">
        <v>93.79486962</v>
      </c>
      <c r="J58" s="153">
        <v>8474.8</v>
      </c>
      <c r="K58" s="153">
        <v>4.6352</v>
      </c>
      <c r="L58" s="153">
        <v>1.12677487</v>
      </c>
      <c r="M58" s="153">
        <v>-21.5044</v>
      </c>
    </row>
    <row r="59" spans="1:13" ht="12.75">
      <c r="A59" s="153">
        <v>58</v>
      </c>
      <c r="B59" s="153">
        <v>2</v>
      </c>
      <c r="C59" s="153" t="s">
        <v>24</v>
      </c>
      <c r="D59" s="153" t="s">
        <v>25</v>
      </c>
      <c r="E59" s="153">
        <v>47035</v>
      </c>
      <c r="F59" s="153">
        <v>0.7</v>
      </c>
      <c r="G59" s="153">
        <v>356.211</v>
      </c>
      <c r="H59" s="153">
        <v>-8.2926</v>
      </c>
      <c r="I59" s="153">
        <v>91.68172154</v>
      </c>
      <c r="J59" s="153">
        <v>8214.9</v>
      </c>
      <c r="K59" s="153">
        <v>-11.8024</v>
      </c>
      <c r="L59" s="153">
        <v>1.12644602</v>
      </c>
      <c r="M59" s="153">
        <v>-21.4658</v>
      </c>
    </row>
    <row r="60" spans="1:13" ht="12.75">
      <c r="A60" s="153">
        <v>59</v>
      </c>
      <c r="B60" s="153">
        <v>2</v>
      </c>
      <c r="C60" s="153" t="s">
        <v>24</v>
      </c>
      <c r="D60" s="153" t="s">
        <v>25</v>
      </c>
      <c r="E60" s="153">
        <v>47036</v>
      </c>
      <c r="F60" s="153">
        <v>0.7</v>
      </c>
      <c r="G60" s="153">
        <v>343.002</v>
      </c>
      <c r="H60" s="153">
        <v>-8.6245</v>
      </c>
      <c r="I60" s="153">
        <v>88.28187952</v>
      </c>
      <c r="J60" s="153">
        <v>7958.5</v>
      </c>
      <c r="K60" s="153">
        <v>-12.133</v>
      </c>
      <c r="L60" s="153">
        <v>1.12637913</v>
      </c>
      <c r="M60" s="153">
        <v>-21.5403</v>
      </c>
    </row>
    <row r="61" spans="1:13" ht="12.75">
      <c r="A61" s="153">
        <v>60</v>
      </c>
      <c r="B61" s="153">
        <v>2</v>
      </c>
      <c r="C61" s="153" t="s">
        <v>24</v>
      </c>
      <c r="D61" s="153" t="s">
        <v>25</v>
      </c>
      <c r="E61" s="153">
        <v>47037</v>
      </c>
      <c r="F61" s="153">
        <v>0.7</v>
      </c>
      <c r="G61" s="153">
        <v>363.438</v>
      </c>
      <c r="H61" s="153">
        <v>-8.9067</v>
      </c>
      <c r="I61" s="153">
        <v>93.54166865</v>
      </c>
      <c r="J61" s="153">
        <v>8417.6</v>
      </c>
      <c r="K61" s="153">
        <v>-12.4138</v>
      </c>
      <c r="L61" s="153">
        <v>1.12641597</v>
      </c>
      <c r="M61" s="153">
        <v>-21.48</v>
      </c>
    </row>
    <row r="62" spans="1:13" ht="12.75">
      <c r="A62" s="153">
        <v>61</v>
      </c>
      <c r="B62" s="153">
        <v>2</v>
      </c>
      <c r="C62" s="153" t="s">
        <v>24</v>
      </c>
      <c r="D62" s="153" t="s">
        <v>25</v>
      </c>
      <c r="E62" s="153">
        <v>47038</v>
      </c>
      <c r="F62" s="153">
        <v>0.7</v>
      </c>
      <c r="G62" s="153">
        <v>363.067</v>
      </c>
      <c r="H62" s="153">
        <v>-8.8068</v>
      </c>
      <c r="I62" s="153">
        <v>93.44627691</v>
      </c>
      <c r="J62" s="153">
        <v>8454.9</v>
      </c>
      <c r="K62" s="153">
        <v>-12.3143</v>
      </c>
      <c r="L62" s="153">
        <v>1.12647851</v>
      </c>
      <c r="M62" s="153">
        <v>-21.4661</v>
      </c>
    </row>
    <row r="63" spans="1:13" ht="12.75">
      <c r="A63" s="153">
        <v>62</v>
      </c>
      <c r="B63" s="153">
        <v>2</v>
      </c>
      <c r="C63" s="153" t="s">
        <v>24</v>
      </c>
      <c r="D63" s="153" t="s">
        <v>25</v>
      </c>
      <c r="E63" s="153">
        <v>47039</v>
      </c>
      <c r="F63" s="153">
        <v>0.7</v>
      </c>
      <c r="G63" s="153">
        <v>359.667</v>
      </c>
      <c r="H63" s="153">
        <v>-8.8439</v>
      </c>
      <c r="I63" s="153">
        <v>92.57116313</v>
      </c>
      <c r="J63" s="153">
        <v>8338.6</v>
      </c>
      <c r="K63" s="153">
        <v>-12.3513</v>
      </c>
      <c r="L63" s="153">
        <v>1.12645662</v>
      </c>
      <c r="M63" s="153">
        <v>-21.4859</v>
      </c>
    </row>
    <row r="64" spans="1:13" ht="12.75">
      <c r="A64" s="153">
        <v>63</v>
      </c>
      <c r="B64" s="153">
        <v>2</v>
      </c>
      <c r="C64" s="153" t="s">
        <v>24</v>
      </c>
      <c r="D64" s="153" t="s">
        <v>25</v>
      </c>
      <c r="E64" s="153">
        <v>47040</v>
      </c>
      <c r="F64" s="153">
        <v>0.7</v>
      </c>
      <c r="G64" s="153">
        <v>352.973</v>
      </c>
      <c r="H64" s="153">
        <v>-8.6633</v>
      </c>
      <c r="I64" s="153">
        <v>90.84826876</v>
      </c>
      <c r="J64" s="153">
        <v>8167.3</v>
      </c>
      <c r="K64" s="153">
        <v>-12.1715</v>
      </c>
      <c r="L64" s="153">
        <v>1.12642811</v>
      </c>
      <c r="M64" s="153">
        <v>-21.5095</v>
      </c>
    </row>
    <row r="65" spans="1:13" ht="12.75">
      <c r="A65" s="153">
        <v>64</v>
      </c>
      <c r="B65" s="153">
        <v>2</v>
      </c>
      <c r="C65" s="153" t="s">
        <v>42</v>
      </c>
      <c r="D65" s="153" t="s">
        <v>64</v>
      </c>
      <c r="E65" s="153">
        <v>47041</v>
      </c>
      <c r="F65" s="153">
        <v>0.7</v>
      </c>
      <c r="G65" s="153">
        <v>363.915</v>
      </c>
      <c r="H65" s="153">
        <v>54.6849</v>
      </c>
      <c r="I65" s="153">
        <v>93.66435114</v>
      </c>
      <c r="J65" s="153">
        <v>8360.4</v>
      </c>
      <c r="K65" s="153">
        <v>50.8837</v>
      </c>
      <c r="L65" s="153">
        <v>1.12703816</v>
      </c>
      <c r="M65" s="153">
        <v>-21.6807</v>
      </c>
    </row>
    <row r="66" spans="1:13" ht="12.75">
      <c r="A66" s="153">
        <v>65</v>
      </c>
      <c r="B66" s="153">
        <v>2</v>
      </c>
      <c r="C66" s="153" t="s">
        <v>42</v>
      </c>
      <c r="D66" s="153" t="s">
        <v>64</v>
      </c>
      <c r="E66" s="153">
        <v>47042</v>
      </c>
      <c r="F66" s="153">
        <v>0.7</v>
      </c>
      <c r="G66" s="153">
        <v>360.775</v>
      </c>
      <c r="H66" s="153">
        <v>55.8541</v>
      </c>
      <c r="I66" s="153">
        <v>92.8564269</v>
      </c>
      <c r="J66" s="153">
        <v>8360.2</v>
      </c>
      <c r="K66" s="153">
        <v>52.0482</v>
      </c>
      <c r="L66" s="153">
        <v>1.12741502</v>
      </c>
      <c r="M66" s="153">
        <v>-21.382</v>
      </c>
    </row>
    <row r="67" spans="1:13" ht="12.75">
      <c r="A67" s="153">
        <v>66</v>
      </c>
      <c r="B67" s="153">
        <v>2</v>
      </c>
      <c r="C67" s="153" t="s">
        <v>42</v>
      </c>
      <c r="D67" s="153" t="s">
        <v>64</v>
      </c>
      <c r="E67" s="153">
        <v>47043</v>
      </c>
      <c r="F67" s="153">
        <v>0.7</v>
      </c>
      <c r="G67" s="153">
        <v>351.679</v>
      </c>
      <c r="H67" s="153">
        <v>56.6089</v>
      </c>
      <c r="I67" s="153">
        <v>90.51528048</v>
      </c>
      <c r="J67" s="153">
        <v>8173.7</v>
      </c>
      <c r="K67" s="153">
        <v>52.7995</v>
      </c>
      <c r="L67" s="153">
        <v>1.12734406</v>
      </c>
      <c r="M67" s="153">
        <v>-21.4121</v>
      </c>
    </row>
    <row r="68" spans="1:13" ht="12.75">
      <c r="A68" s="153">
        <v>67</v>
      </c>
      <c r="B68" s="153">
        <v>2</v>
      </c>
      <c r="C68" s="153" t="s">
        <v>43</v>
      </c>
      <c r="D68" s="153" t="s">
        <v>64</v>
      </c>
      <c r="E68" s="153">
        <v>47044</v>
      </c>
      <c r="F68" s="153">
        <v>0.7</v>
      </c>
      <c r="G68" s="153">
        <v>359.602</v>
      </c>
      <c r="H68" s="153">
        <v>56.7483</v>
      </c>
      <c r="I68" s="153">
        <v>92.55446763</v>
      </c>
      <c r="J68" s="153">
        <v>8341.6</v>
      </c>
      <c r="K68" s="153">
        <v>52.9383</v>
      </c>
      <c r="L68" s="153">
        <v>1.12787214</v>
      </c>
      <c r="M68" s="153">
        <v>-21.3975</v>
      </c>
    </row>
    <row r="69" spans="1:13" ht="12.75">
      <c r="A69" s="153">
        <v>68</v>
      </c>
      <c r="B69" s="153">
        <v>2</v>
      </c>
      <c r="C69" s="153" t="s">
        <v>43</v>
      </c>
      <c r="D69" s="153" t="s">
        <v>64</v>
      </c>
      <c r="E69" s="153">
        <v>47045</v>
      </c>
      <c r="F69" s="153">
        <v>0.7</v>
      </c>
      <c r="G69" s="153">
        <v>359.874</v>
      </c>
      <c r="H69" s="153">
        <v>56.8511</v>
      </c>
      <c r="I69" s="153">
        <v>92.62446492</v>
      </c>
      <c r="J69" s="153">
        <v>8329</v>
      </c>
      <c r="K69" s="153">
        <v>53.0406</v>
      </c>
      <c r="L69" s="153">
        <v>1.12738288</v>
      </c>
      <c r="M69" s="153">
        <v>-21.4233</v>
      </c>
    </row>
    <row r="70" spans="1:13" ht="12.75">
      <c r="A70" s="153">
        <v>69</v>
      </c>
      <c r="B70" s="153">
        <v>2</v>
      </c>
      <c r="C70" s="153" t="s">
        <v>43</v>
      </c>
      <c r="D70" s="153" t="s">
        <v>64</v>
      </c>
      <c r="E70" s="153">
        <v>47046</v>
      </c>
      <c r="F70" s="153">
        <v>0.7</v>
      </c>
      <c r="G70" s="153">
        <v>350.64</v>
      </c>
      <c r="H70" s="153">
        <v>56.8549</v>
      </c>
      <c r="I70" s="153">
        <v>90.24782639</v>
      </c>
      <c r="J70" s="153">
        <v>8131.9</v>
      </c>
      <c r="K70" s="153">
        <v>53.0443</v>
      </c>
      <c r="L70" s="153">
        <v>1.1273651</v>
      </c>
      <c r="M70" s="153">
        <v>-21.4197</v>
      </c>
    </row>
    <row r="71" spans="1:13" ht="12.75">
      <c r="A71" s="153">
        <v>70</v>
      </c>
      <c r="B71" s="153">
        <v>2</v>
      </c>
      <c r="C71" s="153" t="s">
        <v>44</v>
      </c>
      <c r="D71" s="153" t="s">
        <v>64</v>
      </c>
      <c r="E71" s="153">
        <v>47047</v>
      </c>
      <c r="F71" s="153">
        <v>0.7</v>
      </c>
      <c r="G71" s="153">
        <v>367.665</v>
      </c>
      <c r="H71" s="153">
        <v>57.3033</v>
      </c>
      <c r="I71" s="153">
        <v>94.6296413</v>
      </c>
      <c r="J71" s="153">
        <v>8540.4</v>
      </c>
      <c r="K71" s="153">
        <v>53.4908</v>
      </c>
      <c r="L71" s="153">
        <v>1.12791773</v>
      </c>
      <c r="M71" s="153">
        <v>-21.3527</v>
      </c>
    </row>
    <row r="72" spans="1:13" ht="12.75">
      <c r="A72" s="153">
        <v>71</v>
      </c>
      <c r="B72" s="153">
        <v>2</v>
      </c>
      <c r="C72" s="153" t="s">
        <v>44</v>
      </c>
      <c r="D72" s="153" t="s">
        <v>64</v>
      </c>
      <c r="E72" s="153">
        <v>47048</v>
      </c>
      <c r="F72" s="153">
        <v>0.7</v>
      </c>
      <c r="G72" s="153">
        <v>363.876</v>
      </c>
      <c r="H72" s="153">
        <v>57.1235</v>
      </c>
      <c r="I72" s="153">
        <v>93.65437164</v>
      </c>
      <c r="J72" s="153">
        <v>8439.8</v>
      </c>
      <c r="K72" s="153">
        <v>53.3119</v>
      </c>
      <c r="L72" s="153">
        <v>1.12746457</v>
      </c>
      <c r="M72" s="153">
        <v>-21.3661</v>
      </c>
    </row>
    <row r="73" spans="1:13" ht="12.75">
      <c r="A73" s="153">
        <v>72</v>
      </c>
      <c r="B73" s="153">
        <v>2</v>
      </c>
      <c r="C73" s="153" t="s">
        <v>44</v>
      </c>
      <c r="D73" s="153" t="s">
        <v>64</v>
      </c>
      <c r="E73" s="153">
        <v>47049</v>
      </c>
      <c r="F73" s="153">
        <v>0.7</v>
      </c>
      <c r="G73" s="153">
        <v>356.755</v>
      </c>
      <c r="H73" s="153">
        <v>57.1822</v>
      </c>
      <c r="I73" s="153">
        <v>91.8215283</v>
      </c>
      <c r="J73" s="153">
        <v>8263.7</v>
      </c>
      <c r="K73" s="153">
        <v>53.37</v>
      </c>
      <c r="L73" s="153">
        <v>1.12741593</v>
      </c>
      <c r="M73" s="153">
        <v>-21.4425</v>
      </c>
    </row>
    <row r="74" spans="1:13" ht="12.75">
      <c r="A74" s="153">
        <v>73</v>
      </c>
      <c r="B74" s="153">
        <v>2</v>
      </c>
      <c r="C74" s="153" t="s">
        <v>45</v>
      </c>
      <c r="D74" s="153" t="s">
        <v>64</v>
      </c>
      <c r="E74" s="153">
        <v>47050</v>
      </c>
      <c r="F74" s="153">
        <v>0.7</v>
      </c>
      <c r="G74" s="153">
        <v>364.336</v>
      </c>
      <c r="H74" s="153">
        <v>57.1954</v>
      </c>
      <c r="I74" s="153">
        <v>93.77281019</v>
      </c>
      <c r="J74" s="153">
        <v>8390.9</v>
      </c>
      <c r="K74" s="153">
        <v>53.3834</v>
      </c>
      <c r="L74" s="153">
        <v>1.12746821</v>
      </c>
      <c r="M74" s="153">
        <v>-21.3527</v>
      </c>
    </row>
    <row r="75" spans="1:13" ht="12.75">
      <c r="A75" s="153">
        <v>74</v>
      </c>
      <c r="B75" s="153">
        <v>2</v>
      </c>
      <c r="C75" s="153" t="s">
        <v>45</v>
      </c>
      <c r="D75" s="153" t="s">
        <v>64</v>
      </c>
      <c r="E75" s="153">
        <v>47051</v>
      </c>
      <c r="F75" s="153">
        <v>0.7</v>
      </c>
      <c r="G75" s="153">
        <v>361.17</v>
      </c>
      <c r="H75" s="153">
        <v>57.2634</v>
      </c>
      <c r="I75" s="153">
        <v>92.95788176</v>
      </c>
      <c r="J75" s="153">
        <v>8377.3</v>
      </c>
      <c r="K75" s="153">
        <v>53.4509</v>
      </c>
      <c r="L75" s="153">
        <v>1.127411</v>
      </c>
      <c r="M75" s="153">
        <v>-21.4441</v>
      </c>
    </row>
    <row r="76" spans="1:13" ht="12.75">
      <c r="A76" s="153">
        <v>75</v>
      </c>
      <c r="B76" s="153">
        <v>2</v>
      </c>
      <c r="C76" s="153" t="s">
        <v>45</v>
      </c>
      <c r="D76" s="153" t="s">
        <v>64</v>
      </c>
      <c r="E76" s="153">
        <v>47052</v>
      </c>
      <c r="F76" s="153">
        <v>0.7</v>
      </c>
      <c r="G76" s="153">
        <v>358.173</v>
      </c>
      <c r="H76" s="153">
        <v>57.2799</v>
      </c>
      <c r="I76" s="153">
        <v>92.18658109</v>
      </c>
      <c r="J76" s="153">
        <v>8320.6</v>
      </c>
      <c r="K76" s="153">
        <v>53.4674</v>
      </c>
      <c r="L76" s="153">
        <v>1.12740901</v>
      </c>
      <c r="M76" s="153">
        <v>-21.3959</v>
      </c>
    </row>
    <row r="77" spans="1:13" ht="12.75">
      <c r="A77" s="153">
        <v>76</v>
      </c>
      <c r="B77" s="153">
        <v>2</v>
      </c>
      <c r="C77" s="153" t="s">
        <v>24</v>
      </c>
      <c r="D77" s="153" t="s">
        <v>25</v>
      </c>
      <c r="E77" s="153">
        <v>47053</v>
      </c>
      <c r="F77" s="153">
        <v>0.7</v>
      </c>
      <c r="G77" s="153">
        <v>348.574</v>
      </c>
      <c r="H77" s="153">
        <v>-5.8426</v>
      </c>
      <c r="I77" s="153">
        <v>89.7159898</v>
      </c>
      <c r="J77" s="153">
        <v>8110.3</v>
      </c>
      <c r="K77" s="153">
        <v>-9.3637</v>
      </c>
      <c r="L77" s="153">
        <v>1.12605265</v>
      </c>
      <c r="M77" s="153">
        <v>-21.4568</v>
      </c>
    </row>
    <row r="78" spans="1:13" ht="12.75">
      <c r="A78" s="153">
        <v>77</v>
      </c>
      <c r="B78" s="153">
        <v>2</v>
      </c>
      <c r="C78" s="153" t="s">
        <v>24</v>
      </c>
      <c r="D78" s="153" t="s">
        <v>25</v>
      </c>
      <c r="E78" s="153">
        <v>47054</v>
      </c>
      <c r="F78" s="153">
        <v>0.7</v>
      </c>
      <c r="G78" s="153">
        <v>366.605</v>
      </c>
      <c r="H78" s="153">
        <v>-7.595</v>
      </c>
      <c r="I78" s="153">
        <v>94.35679152</v>
      </c>
      <c r="J78" s="153">
        <v>8498.7</v>
      </c>
      <c r="K78" s="153">
        <v>-11.1081</v>
      </c>
      <c r="L78" s="153">
        <v>1.12603684</v>
      </c>
      <c r="M78" s="153">
        <v>-21.4724</v>
      </c>
    </row>
    <row r="79" spans="1:13" ht="12.75">
      <c r="A79" s="153">
        <v>78</v>
      </c>
      <c r="B79" s="153">
        <v>2</v>
      </c>
      <c r="C79" s="153" t="s">
        <v>24</v>
      </c>
      <c r="D79" s="153" t="s">
        <v>25</v>
      </c>
      <c r="E79" s="153">
        <v>47055</v>
      </c>
      <c r="F79" s="153">
        <v>0.7</v>
      </c>
      <c r="G79" s="153">
        <v>366.901</v>
      </c>
      <c r="H79" s="153">
        <v>-7.9556</v>
      </c>
      <c r="I79" s="153">
        <v>94.43307638</v>
      </c>
      <c r="J79" s="153">
        <v>8509.1</v>
      </c>
      <c r="K79" s="153">
        <v>-11.467</v>
      </c>
      <c r="L79" s="153">
        <v>1.12608695</v>
      </c>
      <c r="M79" s="153">
        <v>-21.4686</v>
      </c>
    </row>
    <row r="80" spans="1:13" ht="12.75">
      <c r="A80" s="153">
        <v>79</v>
      </c>
      <c r="B80" s="153">
        <v>2</v>
      </c>
      <c r="C80" s="153" t="s">
        <v>46</v>
      </c>
      <c r="D80" s="153" t="s">
        <v>65</v>
      </c>
      <c r="E80" s="153">
        <v>47056</v>
      </c>
      <c r="F80" s="153">
        <v>0.7</v>
      </c>
      <c r="G80" s="153">
        <v>366.086</v>
      </c>
      <c r="H80" s="153">
        <v>94.378</v>
      </c>
      <c r="I80" s="153">
        <v>94.22329121</v>
      </c>
      <c r="J80" s="153">
        <v>8503.6</v>
      </c>
      <c r="K80" s="153">
        <v>90.3934</v>
      </c>
      <c r="L80" s="153">
        <v>1.12829118</v>
      </c>
      <c r="M80" s="153">
        <v>-21.3665</v>
      </c>
    </row>
    <row r="81" spans="1:13" ht="12.75">
      <c r="A81" s="153">
        <v>80</v>
      </c>
      <c r="B81" s="153">
        <v>2</v>
      </c>
      <c r="C81" s="153" t="s">
        <v>46</v>
      </c>
      <c r="D81" s="153" t="s">
        <v>65</v>
      </c>
      <c r="E81" s="153">
        <v>47057</v>
      </c>
      <c r="F81" s="153">
        <v>0.7</v>
      </c>
      <c r="G81" s="153">
        <v>361.58</v>
      </c>
      <c r="H81" s="153">
        <v>96.8461</v>
      </c>
      <c r="I81" s="153">
        <v>93.06340518</v>
      </c>
      <c r="J81" s="153">
        <v>8347.2</v>
      </c>
      <c r="K81" s="153">
        <v>92.85</v>
      </c>
      <c r="L81" s="153">
        <v>1.12834459</v>
      </c>
      <c r="M81" s="153">
        <v>-21.3174</v>
      </c>
    </row>
    <row r="82" spans="1:13" ht="12.75">
      <c r="A82" s="153">
        <v>81</v>
      </c>
      <c r="B82" s="153">
        <v>2</v>
      </c>
      <c r="C82" s="153" t="s">
        <v>46</v>
      </c>
      <c r="D82" s="153" t="s">
        <v>65</v>
      </c>
      <c r="E82" s="153">
        <v>47058</v>
      </c>
      <c r="F82" s="153">
        <v>0.7</v>
      </c>
      <c r="G82" s="153">
        <v>346.414</v>
      </c>
      <c r="H82" s="153">
        <v>97.3773</v>
      </c>
      <c r="I82" s="153">
        <v>89.159965</v>
      </c>
      <c r="J82" s="153">
        <v>8019.9</v>
      </c>
      <c r="K82" s="153">
        <v>93.3787</v>
      </c>
      <c r="L82" s="153">
        <v>1.12832793</v>
      </c>
      <c r="M82" s="153">
        <v>-21.3747</v>
      </c>
    </row>
    <row r="83" spans="1:13" ht="12.75">
      <c r="A83" s="153">
        <v>82</v>
      </c>
      <c r="B83" s="153">
        <v>2</v>
      </c>
      <c r="C83" s="153" t="s">
        <v>49</v>
      </c>
      <c r="D83" s="153" t="s">
        <v>65</v>
      </c>
      <c r="E83" s="153">
        <v>47059</v>
      </c>
      <c r="F83" s="153">
        <v>0.7</v>
      </c>
      <c r="G83" s="153">
        <v>364.372</v>
      </c>
      <c r="H83" s="153">
        <v>97.7128</v>
      </c>
      <c r="I83" s="153">
        <v>93.78205146</v>
      </c>
      <c r="J83" s="153">
        <v>8401.4</v>
      </c>
      <c r="K83" s="153">
        <v>93.7127</v>
      </c>
      <c r="L83" s="153">
        <v>1.12838363</v>
      </c>
      <c r="M83" s="153">
        <v>-21.325</v>
      </c>
    </row>
    <row r="84" spans="1:13" ht="12.75">
      <c r="A84" s="153">
        <v>83</v>
      </c>
      <c r="B84" s="153">
        <v>2</v>
      </c>
      <c r="C84" s="153" t="s">
        <v>49</v>
      </c>
      <c r="D84" s="153" t="s">
        <v>65</v>
      </c>
      <c r="E84" s="153">
        <v>47060</v>
      </c>
      <c r="F84" s="153">
        <v>0.7</v>
      </c>
      <c r="G84" s="153">
        <v>361.954</v>
      </c>
      <c r="H84" s="153">
        <v>97.9308</v>
      </c>
      <c r="I84" s="153">
        <v>93.15975455</v>
      </c>
      <c r="J84" s="153">
        <v>8382.5</v>
      </c>
      <c r="K84" s="153">
        <v>93.9297</v>
      </c>
      <c r="L84" s="153">
        <v>1.1283693</v>
      </c>
      <c r="M84" s="153">
        <v>-21.322</v>
      </c>
    </row>
    <row r="85" spans="1:13" ht="12.75">
      <c r="A85" s="153">
        <v>84</v>
      </c>
      <c r="B85" s="153">
        <v>2</v>
      </c>
      <c r="C85" s="153" t="s">
        <v>49</v>
      </c>
      <c r="D85" s="153" t="s">
        <v>65</v>
      </c>
      <c r="E85" s="153">
        <v>47061</v>
      </c>
      <c r="F85" s="153">
        <v>0.7</v>
      </c>
      <c r="G85" s="153">
        <v>358.804</v>
      </c>
      <c r="H85" s="153">
        <v>98.2444</v>
      </c>
      <c r="I85" s="153">
        <v>92.34907069</v>
      </c>
      <c r="J85" s="153">
        <v>8334.1</v>
      </c>
      <c r="K85" s="153">
        <v>94.2419</v>
      </c>
      <c r="L85" s="153">
        <v>1.12837352</v>
      </c>
      <c r="M85" s="153">
        <v>-21.302</v>
      </c>
    </row>
    <row r="86" spans="1:13" ht="12.75">
      <c r="A86" s="153">
        <v>85</v>
      </c>
      <c r="B86" s="153">
        <v>2</v>
      </c>
      <c r="C86" s="153" t="s">
        <v>47</v>
      </c>
      <c r="D86" s="153" t="s">
        <v>65</v>
      </c>
      <c r="E86" s="153">
        <v>47062</v>
      </c>
      <c r="F86" s="153">
        <v>0.7</v>
      </c>
      <c r="G86" s="153">
        <v>357.417</v>
      </c>
      <c r="H86" s="153">
        <v>98.2709</v>
      </c>
      <c r="I86" s="153">
        <v>91.9921408</v>
      </c>
      <c r="J86" s="153">
        <v>8310.6</v>
      </c>
      <c r="K86" s="153">
        <v>94.2683</v>
      </c>
      <c r="L86" s="153">
        <v>1.12841639</v>
      </c>
      <c r="M86" s="153">
        <v>-21.2826</v>
      </c>
    </row>
    <row r="87" spans="1:13" ht="12.75">
      <c r="A87" s="153">
        <v>86</v>
      </c>
      <c r="B87" s="153">
        <v>2</v>
      </c>
      <c r="C87" s="153" t="s">
        <v>47</v>
      </c>
      <c r="D87" s="153" t="s">
        <v>65</v>
      </c>
      <c r="E87" s="153">
        <v>47063</v>
      </c>
      <c r="F87" s="153">
        <v>0.7</v>
      </c>
      <c r="G87" s="153">
        <v>342.367</v>
      </c>
      <c r="H87" s="153">
        <v>98.2566</v>
      </c>
      <c r="I87" s="153">
        <v>88.11845573</v>
      </c>
      <c r="J87" s="153">
        <v>7945.9</v>
      </c>
      <c r="K87" s="153">
        <v>94.2541</v>
      </c>
      <c r="L87" s="153">
        <v>1.12842192</v>
      </c>
      <c r="M87" s="153">
        <v>-21.2925</v>
      </c>
    </row>
    <row r="88" spans="1:13" ht="12.75">
      <c r="A88" s="153">
        <v>87</v>
      </c>
      <c r="B88" s="153">
        <v>2</v>
      </c>
      <c r="C88" s="153" t="s">
        <v>47</v>
      </c>
      <c r="D88" s="153" t="s">
        <v>65</v>
      </c>
      <c r="E88" s="153">
        <v>47064</v>
      </c>
      <c r="F88" s="153">
        <v>0.7</v>
      </c>
      <c r="G88" s="153">
        <v>362.014</v>
      </c>
      <c r="H88" s="153">
        <v>98.512</v>
      </c>
      <c r="I88" s="153">
        <v>93.17512375</v>
      </c>
      <c r="J88" s="153">
        <v>8382.2</v>
      </c>
      <c r="K88" s="153">
        <v>94.5083</v>
      </c>
      <c r="L88" s="153">
        <v>1.12846339</v>
      </c>
      <c r="M88" s="153">
        <v>-21.2558</v>
      </c>
    </row>
    <row r="89" spans="1:13" ht="12.75">
      <c r="A89" s="153">
        <v>88</v>
      </c>
      <c r="B89" s="153">
        <v>2</v>
      </c>
      <c r="C89" s="153" t="s">
        <v>48</v>
      </c>
      <c r="D89" s="153" t="s">
        <v>65</v>
      </c>
      <c r="E89" s="153">
        <v>47065</v>
      </c>
      <c r="F89" s="153">
        <v>0.7</v>
      </c>
      <c r="G89" s="153">
        <v>357.731</v>
      </c>
      <c r="H89" s="153">
        <v>98.3589</v>
      </c>
      <c r="I89" s="153">
        <v>92.07277809</v>
      </c>
      <c r="J89" s="153">
        <v>8305.2</v>
      </c>
      <c r="K89" s="153">
        <v>94.3558</v>
      </c>
      <c r="L89" s="153">
        <v>1.12844338</v>
      </c>
      <c r="M89" s="153">
        <v>-21.3242</v>
      </c>
    </row>
    <row r="90" spans="1:13" ht="12.75">
      <c r="A90" s="153">
        <v>89</v>
      </c>
      <c r="B90" s="153">
        <v>2</v>
      </c>
      <c r="C90" s="153" t="s">
        <v>48</v>
      </c>
      <c r="D90" s="153" t="s">
        <v>65</v>
      </c>
      <c r="E90" s="153">
        <v>47066</v>
      </c>
      <c r="F90" s="153">
        <v>0.7</v>
      </c>
      <c r="G90" s="153">
        <v>355.533</v>
      </c>
      <c r="H90" s="153">
        <v>98.4461</v>
      </c>
      <c r="I90" s="153">
        <v>91.50712114</v>
      </c>
      <c r="J90" s="153">
        <v>8267.5</v>
      </c>
      <c r="K90" s="153">
        <v>94.4427</v>
      </c>
      <c r="L90" s="153">
        <v>1.12846202</v>
      </c>
      <c r="M90" s="153">
        <v>-21.2621</v>
      </c>
    </row>
    <row r="91" spans="1:13" ht="12.75">
      <c r="A91" s="153">
        <v>90</v>
      </c>
      <c r="B91" s="153">
        <v>2</v>
      </c>
      <c r="C91" s="153" t="s">
        <v>48</v>
      </c>
      <c r="D91" s="153" t="s">
        <v>65</v>
      </c>
      <c r="E91" s="153">
        <v>47067</v>
      </c>
      <c r="F91" s="153">
        <v>0.7</v>
      </c>
      <c r="G91" s="153">
        <v>350.368</v>
      </c>
      <c r="H91" s="153">
        <v>98.6389</v>
      </c>
      <c r="I91" s="153">
        <v>90.17779744</v>
      </c>
      <c r="J91" s="153">
        <v>8101.3</v>
      </c>
      <c r="K91" s="153">
        <v>94.6346</v>
      </c>
      <c r="L91" s="153">
        <v>1.12844301</v>
      </c>
      <c r="M91" s="153">
        <v>-21.2992</v>
      </c>
    </row>
    <row r="92" spans="1:13" ht="12.75">
      <c r="A92" s="153">
        <v>91</v>
      </c>
      <c r="B92" s="153">
        <v>2</v>
      </c>
      <c r="C92" s="153" t="s">
        <v>24</v>
      </c>
      <c r="D92" s="153" t="s">
        <v>25</v>
      </c>
      <c r="E92" s="153">
        <v>47068</v>
      </c>
      <c r="F92" s="153">
        <v>0.7</v>
      </c>
      <c r="G92" s="153">
        <v>315.998</v>
      </c>
      <c r="H92" s="153">
        <v>-4.0217</v>
      </c>
      <c r="I92" s="153">
        <v>81.3315432</v>
      </c>
      <c r="J92" s="153">
        <v>7327.5</v>
      </c>
      <c r="K92" s="153">
        <v>-7.5515</v>
      </c>
      <c r="L92" s="153">
        <v>1.12608718</v>
      </c>
      <c r="M92" s="153">
        <v>-21.5696</v>
      </c>
    </row>
    <row r="93" spans="1:13" ht="12.75">
      <c r="A93" s="153">
        <v>92</v>
      </c>
      <c r="B93" s="153">
        <v>2</v>
      </c>
      <c r="C93" s="153" t="s">
        <v>24</v>
      </c>
      <c r="D93" s="153" t="s">
        <v>25</v>
      </c>
      <c r="E93" s="153">
        <v>47069</v>
      </c>
      <c r="F93" s="153">
        <v>0.7</v>
      </c>
      <c r="G93" s="153">
        <v>353.728</v>
      </c>
      <c r="H93" s="153">
        <v>-6.4621</v>
      </c>
      <c r="I93" s="153">
        <v>91.04264594</v>
      </c>
      <c r="J93" s="153">
        <v>8170.2</v>
      </c>
      <c r="K93" s="153">
        <v>-9.9805</v>
      </c>
      <c r="L93" s="153">
        <v>1.12615968</v>
      </c>
      <c r="M93" s="153">
        <v>-21.4712</v>
      </c>
    </row>
    <row r="94" spans="1:13" ht="12.75">
      <c r="A94" s="153">
        <v>93</v>
      </c>
      <c r="B94" s="153">
        <v>2</v>
      </c>
      <c r="C94" s="153" t="s">
        <v>24</v>
      </c>
      <c r="D94" s="153" t="s">
        <v>25</v>
      </c>
      <c r="E94" s="153">
        <v>47070</v>
      </c>
      <c r="F94" s="153">
        <v>0.7</v>
      </c>
      <c r="G94" s="153">
        <v>336.621</v>
      </c>
      <c r="H94" s="153">
        <v>-7.2078</v>
      </c>
      <c r="I94" s="153">
        <v>86.63949391</v>
      </c>
      <c r="J94" s="153">
        <v>7849.7</v>
      </c>
      <c r="K94" s="153">
        <v>-10.7227</v>
      </c>
      <c r="L94" s="153">
        <v>1.12607535</v>
      </c>
      <c r="M94" s="153">
        <v>-21.4652</v>
      </c>
    </row>
    <row r="95" spans="1:13" ht="12.75">
      <c r="A95" s="153">
        <v>94</v>
      </c>
      <c r="B95" s="153">
        <v>2</v>
      </c>
      <c r="C95" s="153" t="s">
        <v>110</v>
      </c>
      <c r="D95" s="153" t="s">
        <v>32</v>
      </c>
      <c r="E95" s="153">
        <v>47071</v>
      </c>
      <c r="F95" s="153">
        <v>0.7</v>
      </c>
      <c r="G95" s="153">
        <v>362.246</v>
      </c>
      <c r="H95" s="153">
        <v>-21.6476</v>
      </c>
      <c r="I95" s="153">
        <v>93.23499057</v>
      </c>
      <c r="J95" s="153">
        <v>8427.7</v>
      </c>
      <c r="K95" s="153">
        <v>-25.0962</v>
      </c>
      <c r="L95" s="153">
        <v>1.12584779</v>
      </c>
      <c r="M95" s="153">
        <v>-21.5136</v>
      </c>
    </row>
    <row r="96" spans="1:13" ht="12.75">
      <c r="A96" s="153">
        <v>95</v>
      </c>
      <c r="B96" s="153">
        <v>2</v>
      </c>
      <c r="C96" s="153" t="s">
        <v>110</v>
      </c>
      <c r="D96" s="153" t="s">
        <v>32</v>
      </c>
      <c r="E96" s="153">
        <v>47072</v>
      </c>
      <c r="F96" s="153">
        <v>0.7</v>
      </c>
      <c r="G96" s="153">
        <v>359.132</v>
      </c>
      <c r="H96" s="153">
        <v>-22.2338</v>
      </c>
      <c r="I96" s="153">
        <v>92.43348771</v>
      </c>
      <c r="J96" s="153">
        <v>8350.2</v>
      </c>
      <c r="K96" s="153">
        <v>-25.6796</v>
      </c>
      <c r="L96" s="153">
        <v>1.1258564</v>
      </c>
      <c r="M96" s="153">
        <v>-21.4586</v>
      </c>
    </row>
    <row r="97" spans="1:13" ht="12.75">
      <c r="A97" s="153">
        <v>96</v>
      </c>
      <c r="B97" s="153">
        <v>2</v>
      </c>
      <c r="C97" s="153" t="s">
        <v>110</v>
      </c>
      <c r="D97" s="153" t="s">
        <v>32</v>
      </c>
      <c r="E97" s="153">
        <v>47073</v>
      </c>
      <c r="F97" s="153">
        <v>0.7</v>
      </c>
      <c r="G97" s="153">
        <v>353.628</v>
      </c>
      <c r="H97" s="153">
        <v>-22.5117</v>
      </c>
      <c r="I97" s="153">
        <v>91.01679296</v>
      </c>
      <c r="J97" s="153">
        <v>8237.2</v>
      </c>
      <c r="K97" s="153">
        <v>-25.9562</v>
      </c>
      <c r="L97" s="153">
        <v>1.12584272</v>
      </c>
      <c r="M97" s="153">
        <v>-21.4803</v>
      </c>
    </row>
    <row r="98" spans="1:13" ht="12.75">
      <c r="A98" s="153">
        <v>97</v>
      </c>
      <c r="B98" s="153">
        <v>2</v>
      </c>
      <c r="C98" s="153" t="s">
        <v>110</v>
      </c>
      <c r="D98" s="153" t="s">
        <v>32</v>
      </c>
      <c r="E98" s="153">
        <v>47074</v>
      </c>
      <c r="F98" s="153">
        <v>0.7</v>
      </c>
      <c r="G98" s="153">
        <v>338.65</v>
      </c>
      <c r="H98" s="153">
        <v>-22.8168</v>
      </c>
      <c r="I98" s="153">
        <v>87.16184116</v>
      </c>
      <c r="J98" s="153">
        <v>7868.7</v>
      </c>
      <c r="K98" s="153">
        <v>-26.26</v>
      </c>
      <c r="L98" s="153">
        <v>1.12581363</v>
      </c>
      <c r="M98" s="153">
        <v>-21.512</v>
      </c>
    </row>
    <row r="99" spans="1:13" ht="12.75">
      <c r="A99" s="153">
        <v>98</v>
      </c>
      <c r="B99" s="153">
        <v>2</v>
      </c>
      <c r="C99" s="153" t="s">
        <v>110</v>
      </c>
      <c r="D99" s="153" t="s">
        <v>32</v>
      </c>
      <c r="E99" s="153">
        <v>47075</v>
      </c>
      <c r="F99" s="153">
        <v>0.7</v>
      </c>
      <c r="G99" s="153">
        <v>364.24</v>
      </c>
      <c r="H99" s="153">
        <v>-22.927</v>
      </c>
      <c r="I99" s="153">
        <v>93.74809348</v>
      </c>
      <c r="J99" s="153">
        <v>8480.2</v>
      </c>
      <c r="K99" s="153">
        <v>-26.3696</v>
      </c>
      <c r="L99" s="153">
        <v>1.12583168</v>
      </c>
      <c r="M99" s="153">
        <v>-21.4754</v>
      </c>
    </row>
    <row r="100" spans="1:13" ht="12.75">
      <c r="A100" s="153">
        <v>99</v>
      </c>
      <c r="B100" s="153">
        <v>2</v>
      </c>
      <c r="C100" s="153" t="s">
        <v>110</v>
      </c>
      <c r="D100" s="153" t="s">
        <v>32</v>
      </c>
      <c r="E100" s="153">
        <v>47076</v>
      </c>
      <c r="F100" s="153">
        <v>0.7</v>
      </c>
      <c r="G100" s="153">
        <v>357.354</v>
      </c>
      <c r="H100" s="153">
        <v>-22.9513</v>
      </c>
      <c r="I100" s="153">
        <v>91.97586077</v>
      </c>
      <c r="J100" s="153">
        <v>8312.2</v>
      </c>
      <c r="K100" s="153">
        <v>-26.3938</v>
      </c>
      <c r="L100" s="153">
        <v>1.12587372</v>
      </c>
      <c r="M100" s="153">
        <v>-21.4566</v>
      </c>
    </row>
    <row r="101" spans="1:13" ht="12.75">
      <c r="A101" s="153">
        <v>100</v>
      </c>
      <c r="B101" s="153">
        <v>2</v>
      </c>
      <c r="C101" s="153" t="s">
        <v>24</v>
      </c>
      <c r="D101" s="153" t="s">
        <v>25</v>
      </c>
      <c r="E101" s="153">
        <v>47077</v>
      </c>
      <c r="F101" s="153">
        <v>0.7</v>
      </c>
      <c r="G101" s="153">
        <v>351.134</v>
      </c>
      <c r="H101" s="153">
        <v>-8.9121</v>
      </c>
      <c r="I101" s="153">
        <v>90.37494479</v>
      </c>
      <c r="J101" s="153">
        <v>8171.5</v>
      </c>
      <c r="K101" s="153">
        <v>-12.4192</v>
      </c>
      <c r="L101" s="153">
        <v>1.12611901</v>
      </c>
      <c r="M101" s="153">
        <v>-21.4841</v>
      </c>
    </row>
    <row r="102" spans="1:13" ht="12.75">
      <c r="A102" s="153">
        <v>101</v>
      </c>
      <c r="B102" s="153">
        <v>2</v>
      </c>
      <c r="C102" s="153" t="s">
        <v>24</v>
      </c>
      <c r="D102" s="153" t="s">
        <v>25</v>
      </c>
      <c r="E102" s="153">
        <v>47078</v>
      </c>
      <c r="F102" s="153">
        <v>0.7</v>
      </c>
      <c r="G102" s="153">
        <v>361.355</v>
      </c>
      <c r="H102" s="153">
        <v>-8.7311</v>
      </c>
      <c r="I102" s="153">
        <v>93.00559236</v>
      </c>
      <c r="J102" s="153">
        <v>8400.6</v>
      </c>
      <c r="K102" s="153">
        <v>-12.2391</v>
      </c>
      <c r="L102" s="153">
        <v>1.12612936</v>
      </c>
      <c r="M102" s="153">
        <v>-21.5177</v>
      </c>
    </row>
    <row r="103" spans="1:13" ht="12.75">
      <c r="A103" s="153">
        <v>102</v>
      </c>
      <c r="B103" s="153">
        <v>2</v>
      </c>
      <c r="C103" s="153" t="s">
        <v>24</v>
      </c>
      <c r="D103" s="153" t="s">
        <v>25</v>
      </c>
      <c r="E103" s="153">
        <v>47079</v>
      </c>
      <c r="F103" s="153">
        <v>0.7</v>
      </c>
      <c r="G103" s="153">
        <v>357.413</v>
      </c>
      <c r="H103" s="153">
        <v>-8.526</v>
      </c>
      <c r="I103" s="153">
        <v>91.99103031</v>
      </c>
      <c r="J103" s="153">
        <v>8316.3</v>
      </c>
      <c r="K103" s="153">
        <v>-12.0349</v>
      </c>
      <c r="L103" s="153">
        <v>1.12614823</v>
      </c>
      <c r="M103" s="153">
        <v>-21.5009</v>
      </c>
    </row>
    <row r="104" spans="1:13" ht="12.75">
      <c r="A104" s="153">
        <v>103</v>
      </c>
      <c r="B104" s="153">
        <v>2</v>
      </c>
      <c r="C104" s="153" t="s">
        <v>24</v>
      </c>
      <c r="D104" s="153" t="s">
        <v>25</v>
      </c>
      <c r="E104" s="153">
        <v>47080</v>
      </c>
      <c r="F104" s="153">
        <v>0.7</v>
      </c>
      <c r="G104" s="153">
        <v>351.478</v>
      </c>
      <c r="H104" s="153">
        <v>-8.7608</v>
      </c>
      <c r="I104" s="153">
        <v>90.46349746</v>
      </c>
      <c r="J104" s="153">
        <v>8210.1</v>
      </c>
      <c r="K104" s="153">
        <v>-12.2686</v>
      </c>
      <c r="L104" s="153">
        <v>1.12614396</v>
      </c>
      <c r="M104" s="153">
        <v>-21.4784</v>
      </c>
    </row>
    <row r="105" spans="1:13" ht="12.75">
      <c r="A105" s="153">
        <v>104</v>
      </c>
      <c r="B105" s="153">
        <v>2</v>
      </c>
      <c r="C105" s="153" t="s">
        <v>24</v>
      </c>
      <c r="D105" s="153" t="s">
        <v>25</v>
      </c>
      <c r="E105" s="153">
        <v>47081</v>
      </c>
      <c r="F105" s="153">
        <v>0.7</v>
      </c>
      <c r="G105" s="153">
        <v>365.916</v>
      </c>
      <c r="H105" s="153">
        <v>-8.6093</v>
      </c>
      <c r="I105" s="153">
        <v>94.17939239</v>
      </c>
      <c r="J105" s="153">
        <v>8519.4</v>
      </c>
      <c r="K105" s="153">
        <v>-12.1179</v>
      </c>
      <c r="L105" s="153">
        <v>1.12615995</v>
      </c>
      <c r="M105" s="153">
        <v>-21.5113</v>
      </c>
    </row>
    <row r="106" spans="1:13" ht="12.75">
      <c r="A106" s="153">
        <v>105</v>
      </c>
      <c r="B106" s="153">
        <v>2</v>
      </c>
      <c r="C106" s="153" t="s">
        <v>24</v>
      </c>
      <c r="D106" s="153" t="s">
        <v>25</v>
      </c>
      <c r="E106" s="153">
        <v>47082</v>
      </c>
      <c r="F106" s="153">
        <v>0.7</v>
      </c>
      <c r="G106" s="153">
        <v>364.195</v>
      </c>
      <c r="H106" s="153">
        <v>-8.437</v>
      </c>
      <c r="I106" s="153">
        <v>93.73650592</v>
      </c>
      <c r="J106" s="153">
        <v>8465.1</v>
      </c>
      <c r="K106" s="153">
        <v>-11.9463</v>
      </c>
      <c r="L106" s="153">
        <v>1.12615464</v>
      </c>
      <c r="M106" s="153">
        <v>-21.498</v>
      </c>
    </row>
    <row r="107" spans="1:13" ht="12.75">
      <c r="A107" s="153">
        <v>106</v>
      </c>
      <c r="B107" s="153">
        <v>2</v>
      </c>
      <c r="C107" s="153" t="s">
        <v>111</v>
      </c>
      <c r="D107" s="153" t="s">
        <v>26</v>
      </c>
      <c r="E107" s="153">
        <v>47083</v>
      </c>
      <c r="F107" s="153">
        <v>0.7</v>
      </c>
      <c r="G107" s="153">
        <v>361.819</v>
      </c>
      <c r="H107" s="153">
        <v>7.8356</v>
      </c>
      <c r="I107" s="153">
        <v>93.12489858</v>
      </c>
      <c r="J107" s="153">
        <v>8447.5</v>
      </c>
      <c r="K107" s="153">
        <v>4.2514</v>
      </c>
      <c r="L107" s="153">
        <v>1.12654432</v>
      </c>
      <c r="M107" s="153">
        <v>-21.5022</v>
      </c>
    </row>
    <row r="108" spans="1:13" ht="12.75">
      <c r="A108" s="153">
        <v>107</v>
      </c>
      <c r="B108" s="153">
        <v>2</v>
      </c>
      <c r="C108" s="153" t="s">
        <v>111</v>
      </c>
      <c r="D108" s="153" t="s">
        <v>26</v>
      </c>
      <c r="E108" s="153">
        <v>47084</v>
      </c>
      <c r="F108" s="153">
        <v>0.7</v>
      </c>
      <c r="G108" s="153">
        <v>358.62</v>
      </c>
      <c r="H108" s="153">
        <v>8.2957</v>
      </c>
      <c r="I108" s="153">
        <v>92.30160492</v>
      </c>
      <c r="J108" s="153">
        <v>8354.7</v>
      </c>
      <c r="K108" s="153">
        <v>4.7095</v>
      </c>
      <c r="L108" s="153">
        <v>1.12655066</v>
      </c>
      <c r="M108" s="153">
        <v>-21.4844</v>
      </c>
    </row>
    <row r="109" spans="1:13" ht="12.75">
      <c r="A109" s="153">
        <v>108</v>
      </c>
      <c r="B109" s="153">
        <v>2</v>
      </c>
      <c r="C109" s="153" t="s">
        <v>111</v>
      </c>
      <c r="D109" s="153" t="s">
        <v>26</v>
      </c>
      <c r="E109" s="153">
        <v>47085</v>
      </c>
      <c r="F109" s="153">
        <v>0.7</v>
      </c>
      <c r="G109" s="153">
        <v>358.449</v>
      </c>
      <c r="H109" s="153">
        <v>8.4949</v>
      </c>
      <c r="I109" s="153">
        <v>92.25767607</v>
      </c>
      <c r="J109" s="153">
        <v>8336.9</v>
      </c>
      <c r="K109" s="153">
        <v>4.9077</v>
      </c>
      <c r="L109" s="153">
        <v>1.12659509</v>
      </c>
      <c r="M109" s="153">
        <v>-21.4906</v>
      </c>
    </row>
    <row r="110" spans="1:13" ht="12.75">
      <c r="A110" s="153">
        <v>109</v>
      </c>
      <c r="B110" s="153">
        <v>2</v>
      </c>
      <c r="C110" s="153" t="s">
        <v>111</v>
      </c>
      <c r="D110" s="153" t="s">
        <v>26</v>
      </c>
      <c r="E110" s="153">
        <v>47086</v>
      </c>
      <c r="F110" s="153">
        <v>0.7</v>
      </c>
      <c r="G110" s="153">
        <v>347.688</v>
      </c>
      <c r="H110" s="153">
        <v>8.5091</v>
      </c>
      <c r="I110" s="153">
        <v>89.48794078</v>
      </c>
      <c r="J110" s="153">
        <v>8116</v>
      </c>
      <c r="K110" s="153">
        <v>4.9219</v>
      </c>
      <c r="L110" s="153">
        <v>1.12656751</v>
      </c>
      <c r="M110" s="153">
        <v>-21.4737</v>
      </c>
    </row>
    <row r="111" spans="1:13" ht="12.75">
      <c r="A111" s="153">
        <v>110</v>
      </c>
      <c r="B111" s="153">
        <v>2</v>
      </c>
      <c r="C111" s="153" t="s">
        <v>111</v>
      </c>
      <c r="D111" s="153" t="s">
        <v>26</v>
      </c>
      <c r="E111" s="153">
        <v>47087</v>
      </c>
      <c r="F111" s="153">
        <v>0.7</v>
      </c>
      <c r="G111" s="153">
        <v>367.128</v>
      </c>
      <c r="H111" s="153">
        <v>8.5709</v>
      </c>
      <c r="I111" s="153">
        <v>94.49136838</v>
      </c>
      <c r="J111" s="153">
        <v>8581</v>
      </c>
      <c r="K111" s="153">
        <v>4.9835</v>
      </c>
      <c r="L111" s="153">
        <v>1.12660895</v>
      </c>
      <c r="M111" s="153">
        <v>-21.3986</v>
      </c>
    </row>
    <row r="112" spans="1:13" ht="12.75">
      <c r="A112" s="153">
        <v>111</v>
      </c>
      <c r="B112" s="153">
        <v>2</v>
      </c>
      <c r="C112" s="153" t="s">
        <v>111</v>
      </c>
      <c r="D112" s="153" t="s">
        <v>26</v>
      </c>
      <c r="E112" s="153">
        <v>47088</v>
      </c>
      <c r="F112" s="153">
        <v>0.7</v>
      </c>
      <c r="G112" s="153">
        <v>359.477</v>
      </c>
      <c r="H112" s="153">
        <v>8.4298</v>
      </c>
      <c r="I112" s="153">
        <v>92.52234192</v>
      </c>
      <c r="J112" s="153">
        <v>8362.6</v>
      </c>
      <c r="K112" s="153">
        <v>4.8429</v>
      </c>
      <c r="L112" s="153">
        <v>1.12658031</v>
      </c>
      <c r="M112" s="153">
        <v>-21.4803</v>
      </c>
    </row>
    <row r="113" spans="1:13" ht="12.75">
      <c r="A113" s="153">
        <v>112</v>
      </c>
      <c r="B113" s="153">
        <v>2</v>
      </c>
      <c r="C113" s="153" t="s">
        <v>24</v>
      </c>
      <c r="D113" s="153" t="s">
        <v>25</v>
      </c>
      <c r="E113" s="153">
        <v>47089</v>
      </c>
      <c r="F113" s="153">
        <v>0.7</v>
      </c>
      <c r="G113" s="153">
        <v>341.838</v>
      </c>
      <c r="H113" s="153">
        <v>-8.0959</v>
      </c>
      <c r="I113" s="153">
        <v>87.98235244</v>
      </c>
      <c r="J113" s="153">
        <v>7970.5</v>
      </c>
      <c r="K113" s="153">
        <v>-11.6067</v>
      </c>
      <c r="L113" s="153">
        <v>1.12622825</v>
      </c>
      <c r="M113" s="153">
        <v>-21.4969</v>
      </c>
    </row>
    <row r="114" spans="1:13" ht="12.75">
      <c r="A114" s="153">
        <v>113</v>
      </c>
      <c r="B114" s="153">
        <v>2</v>
      </c>
      <c r="C114" s="153" t="s">
        <v>24</v>
      </c>
      <c r="D114" s="153" t="s">
        <v>25</v>
      </c>
      <c r="E114" s="153">
        <v>47090</v>
      </c>
      <c r="F114" s="153">
        <v>0.7</v>
      </c>
      <c r="G114" s="153">
        <v>358.37</v>
      </c>
      <c r="H114" s="153">
        <v>-8.2831</v>
      </c>
      <c r="I114" s="153">
        <v>92.23731556</v>
      </c>
      <c r="J114" s="153">
        <v>8376.1</v>
      </c>
      <c r="K114" s="153">
        <v>-11.793</v>
      </c>
      <c r="L114" s="153">
        <v>1.1262253</v>
      </c>
      <c r="M114" s="153">
        <v>-21.4507</v>
      </c>
    </row>
    <row r="115" spans="1:13" ht="12.75">
      <c r="A115" s="153">
        <v>114</v>
      </c>
      <c r="B115" s="153">
        <v>2</v>
      </c>
      <c r="C115" s="153" t="s">
        <v>24</v>
      </c>
      <c r="D115" s="153" t="s">
        <v>25</v>
      </c>
      <c r="E115" s="153">
        <v>47091</v>
      </c>
      <c r="F115" s="153">
        <v>0.7</v>
      </c>
      <c r="G115" s="153">
        <v>356.512</v>
      </c>
      <c r="H115" s="153">
        <v>-8.1842</v>
      </c>
      <c r="I115" s="153">
        <v>91.75905421</v>
      </c>
      <c r="J115" s="153">
        <v>8318.9</v>
      </c>
      <c r="K115" s="153">
        <v>-11.6946</v>
      </c>
      <c r="L115" s="153">
        <v>1.12626758</v>
      </c>
      <c r="M115" s="153">
        <v>-21.4474</v>
      </c>
    </row>
    <row r="116" spans="1:13" ht="12.75">
      <c r="A116" s="153">
        <v>115</v>
      </c>
      <c r="B116" s="153">
        <v>2</v>
      </c>
      <c r="C116" s="153" t="s">
        <v>24</v>
      </c>
      <c r="D116" s="153" t="s">
        <v>25</v>
      </c>
      <c r="E116" s="153">
        <v>47092</v>
      </c>
      <c r="F116" s="153">
        <v>0.7</v>
      </c>
      <c r="G116" s="153">
        <v>343.092</v>
      </c>
      <c r="H116" s="153">
        <v>-8.685</v>
      </c>
      <c r="I116" s="153">
        <v>88.30501712</v>
      </c>
      <c r="J116" s="153">
        <v>8000.4</v>
      </c>
      <c r="K116" s="153">
        <v>-12.1932</v>
      </c>
      <c r="L116" s="153">
        <v>1.12624468</v>
      </c>
      <c r="M116" s="153">
        <v>-21.5414</v>
      </c>
    </row>
    <row r="117" spans="1:13" ht="12.75">
      <c r="A117" s="153">
        <v>116</v>
      </c>
      <c r="B117" s="153">
        <v>2</v>
      </c>
      <c r="C117" s="153" t="s">
        <v>24</v>
      </c>
      <c r="D117" s="153" t="s">
        <v>25</v>
      </c>
      <c r="E117" s="153">
        <v>47093</v>
      </c>
      <c r="F117" s="153">
        <v>0.7</v>
      </c>
      <c r="G117" s="153">
        <v>362.132</v>
      </c>
      <c r="H117" s="153">
        <v>-8.7818</v>
      </c>
      <c r="I117" s="153">
        <v>93.20558445</v>
      </c>
      <c r="J117" s="153">
        <v>8457.9</v>
      </c>
      <c r="K117" s="153">
        <v>-12.2894</v>
      </c>
      <c r="L117" s="153">
        <v>1.12625565</v>
      </c>
      <c r="M117" s="153">
        <v>-21.4518</v>
      </c>
    </row>
    <row r="118" spans="1:13" ht="12.75">
      <c r="A118" s="153">
        <v>117</v>
      </c>
      <c r="B118" s="153">
        <v>2</v>
      </c>
      <c r="C118" s="153" t="s">
        <v>24</v>
      </c>
      <c r="D118" s="153" t="s">
        <v>25</v>
      </c>
      <c r="E118" s="153">
        <v>47094</v>
      </c>
      <c r="F118" s="153">
        <v>0.7</v>
      </c>
      <c r="G118" s="153">
        <v>359.392</v>
      </c>
      <c r="H118" s="153">
        <v>-8.384</v>
      </c>
      <c r="I118" s="153">
        <v>92.50025446</v>
      </c>
      <c r="J118" s="153">
        <v>8393.8</v>
      </c>
      <c r="K118" s="153">
        <v>-11.8935</v>
      </c>
      <c r="L118" s="153">
        <v>1.12627401</v>
      </c>
      <c r="M118" s="153">
        <v>-21.4891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J51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9.57421875" style="0" customWidth="1"/>
    <col min="3" max="3" width="23.00390625" style="0" customWidth="1"/>
    <col min="7" max="7" width="19.8515625" style="0" customWidth="1"/>
    <col min="9" max="9" width="22.7109375" style="0" customWidth="1"/>
  </cols>
  <sheetData>
    <row r="1" spans="2:10" ht="26.25">
      <c r="B1" s="90" t="s">
        <v>71</v>
      </c>
      <c r="F1" t="s">
        <v>72</v>
      </c>
      <c r="I1" t="s">
        <v>73</v>
      </c>
      <c r="J1" t="s">
        <v>55</v>
      </c>
    </row>
    <row r="3" spans="2:3" ht="12.75">
      <c r="B3">
        <v>2204.8</v>
      </c>
      <c r="C3">
        <v>-0.7158</v>
      </c>
    </row>
    <row r="4" spans="2:3" ht="12.75">
      <c r="B4">
        <v>2219.5</v>
      </c>
      <c r="C4">
        <v>-0.6521</v>
      </c>
    </row>
    <row r="5" spans="2:3" ht="12.75">
      <c r="B5">
        <v>4441.9</v>
      </c>
      <c r="C5">
        <v>0</v>
      </c>
    </row>
    <row r="6" spans="2:3" ht="12.75">
      <c r="B6">
        <v>4430.7</v>
      </c>
      <c r="C6">
        <v>-0.0339</v>
      </c>
    </row>
    <row r="7" spans="2:3" ht="12.75">
      <c r="B7">
        <v>6798</v>
      </c>
      <c r="C7">
        <v>0.5655</v>
      </c>
    </row>
    <row r="8" spans="2:3" ht="12.75">
      <c r="B8">
        <v>6891.5</v>
      </c>
      <c r="C8">
        <v>0.6256</v>
      </c>
    </row>
    <row r="9" spans="2:3" ht="12.75">
      <c r="B9">
        <v>9214.9</v>
      </c>
      <c r="C9">
        <v>1.3063</v>
      </c>
    </row>
    <row r="10" spans="2:3" ht="12.75">
      <c r="B10">
        <v>9229.3</v>
      </c>
      <c r="C10">
        <v>1.1883</v>
      </c>
    </row>
    <row r="11" spans="2:3" ht="12.75">
      <c r="B11">
        <v>11570.4</v>
      </c>
      <c r="C11">
        <v>1.9215</v>
      </c>
    </row>
    <row r="12" spans="2:3" ht="12.75">
      <c r="B12">
        <v>11657.4</v>
      </c>
      <c r="C12">
        <v>1.8472</v>
      </c>
    </row>
    <row r="14" ht="12.75">
      <c r="B14" t="s">
        <v>66</v>
      </c>
    </row>
    <row r="15" ht="12.75">
      <c r="B15" t="s">
        <v>56</v>
      </c>
    </row>
    <row r="20" spans="2:3" ht="12.75">
      <c r="B20">
        <v>2228.4</v>
      </c>
      <c r="C20">
        <v>-0.5887</v>
      </c>
    </row>
    <row r="21" spans="2:3" ht="12.75">
      <c r="B21">
        <v>2242.4</v>
      </c>
      <c r="C21">
        <v>-0.455</v>
      </c>
    </row>
    <row r="22" spans="2:3" ht="12.75">
      <c r="B22">
        <v>4459.3</v>
      </c>
      <c r="C22">
        <v>0</v>
      </c>
    </row>
    <row r="23" spans="2:3" ht="12.75">
      <c r="B23">
        <v>4444.6</v>
      </c>
      <c r="C23">
        <v>0.0198</v>
      </c>
    </row>
    <row r="24" spans="2:3" ht="12.75">
      <c r="B24">
        <v>6833.1</v>
      </c>
      <c r="C24">
        <v>0.673</v>
      </c>
    </row>
    <row r="25" spans="2:3" ht="12.75">
      <c r="B25">
        <v>6951.5</v>
      </c>
      <c r="C25">
        <v>0.6577</v>
      </c>
    </row>
    <row r="26" spans="2:3" ht="12.75">
      <c r="B26">
        <v>9200.2</v>
      </c>
      <c r="C26">
        <v>1.3619</v>
      </c>
    </row>
    <row r="27" spans="2:3" ht="12.75">
      <c r="B27">
        <v>9195.3</v>
      </c>
      <c r="C27">
        <v>1.2848</v>
      </c>
    </row>
    <row r="28" spans="2:3" ht="12.75">
      <c r="B28">
        <v>11571.6</v>
      </c>
      <c r="C28">
        <v>1.9192</v>
      </c>
    </row>
    <row r="29" spans="2:3" ht="12.75">
      <c r="B29">
        <v>11734.8</v>
      </c>
      <c r="C29">
        <v>1.9878</v>
      </c>
    </row>
    <row r="31" ht="12.75">
      <c r="B31" t="s">
        <v>67</v>
      </c>
    </row>
    <row r="32" ht="12.75">
      <c r="B32" t="s">
        <v>70</v>
      </c>
    </row>
    <row r="37" spans="2:3" ht="12.75">
      <c r="B37">
        <v>2044.1</v>
      </c>
      <c r="C37">
        <v>-0.7394</v>
      </c>
    </row>
    <row r="38" spans="2:3" ht="12.75">
      <c r="B38">
        <v>2051.8</v>
      </c>
      <c r="C38">
        <v>-0.6209</v>
      </c>
    </row>
    <row r="39" spans="2:3" ht="12.75">
      <c r="B39">
        <v>4499.3</v>
      </c>
      <c r="C39">
        <v>0</v>
      </c>
    </row>
    <row r="40" spans="2:3" ht="12.75">
      <c r="B40">
        <v>4493</v>
      </c>
      <c r="C40">
        <v>0.0424</v>
      </c>
    </row>
    <row r="41" spans="2:3" ht="12.75">
      <c r="B41">
        <v>6660</v>
      </c>
      <c r="C41">
        <v>0.4989</v>
      </c>
    </row>
    <row r="42" spans="2:3" ht="12.75">
      <c r="B42">
        <v>6758.4</v>
      </c>
      <c r="C42">
        <v>0.5964</v>
      </c>
    </row>
    <row r="43" spans="2:3" ht="12.75">
      <c r="B43">
        <v>9289.7</v>
      </c>
      <c r="C43">
        <v>1.2603</v>
      </c>
    </row>
    <row r="44" spans="2:3" ht="12.75">
      <c r="B44">
        <v>9232.7</v>
      </c>
      <c r="C44">
        <v>1.246</v>
      </c>
    </row>
    <row r="45" spans="2:3" ht="12.75">
      <c r="B45">
        <v>11552.4</v>
      </c>
      <c r="C45">
        <v>1.8937</v>
      </c>
    </row>
    <row r="46" spans="2:3" ht="12.75">
      <c r="B46">
        <v>11659.9</v>
      </c>
      <c r="C46">
        <v>1.9269</v>
      </c>
    </row>
    <row r="48" ht="12.75">
      <c r="B48" t="s">
        <v>68</v>
      </c>
    </row>
    <row r="49" ht="12.75">
      <c r="B49" t="s">
        <v>69</v>
      </c>
    </row>
    <row r="51" spans="2:3" ht="15.75">
      <c r="B51" s="165" t="s">
        <v>114</v>
      </c>
      <c r="C51" s="166">
        <v>0.0003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T303"/>
  <sheetViews>
    <sheetView tabSelected="1" zoomScale="90" zoomScaleNormal="90" zoomScaleSheetLayoutView="75" workbookViewId="0" topLeftCell="A1">
      <selection activeCell="A1" sqref="A1:G2"/>
    </sheetView>
  </sheetViews>
  <sheetFormatPr defaultColWidth="9.140625" defaultRowHeight="12.75"/>
  <cols>
    <col min="1" max="1" width="3.7109375" style="17" customWidth="1"/>
    <col min="2" max="2" width="7.421875" style="17" customWidth="1"/>
    <col min="3" max="3" width="11.28125" style="17" customWidth="1"/>
    <col min="4" max="4" width="11.00390625" style="17" customWidth="1"/>
    <col min="5" max="5" width="6.57421875" style="17" customWidth="1"/>
    <col min="6" max="6" width="5.421875" style="17" customWidth="1"/>
    <col min="7" max="8" width="6.140625" style="31" customWidth="1"/>
    <col min="9" max="9" width="7.7109375" style="31" customWidth="1"/>
    <col min="10" max="10" width="6.421875" style="36" customWidth="1"/>
    <col min="11" max="12" width="6.140625" style="31" customWidth="1"/>
    <col min="13" max="13" width="5.8515625" style="31" customWidth="1"/>
    <col min="14" max="14" width="8.57421875" style="17" customWidth="1"/>
    <col min="15" max="15" width="9.421875" style="17" customWidth="1"/>
    <col min="16" max="16" width="10.8515625" style="17" customWidth="1"/>
    <col min="17" max="17" width="6.140625" style="17" customWidth="1"/>
    <col min="18" max="18" width="6.421875" style="17" customWidth="1"/>
    <col min="19" max="19" width="6.28125" style="17" customWidth="1"/>
    <col min="20" max="20" width="8.28125" style="17" customWidth="1"/>
    <col min="21" max="21" width="6.140625" style="17" customWidth="1"/>
    <col min="22" max="22" width="8.28125" style="53" customWidth="1"/>
    <col min="23" max="23" width="5.8515625" style="53" customWidth="1"/>
    <col min="24" max="24" width="8.140625" style="56" customWidth="1"/>
    <col min="25" max="25" width="10.8515625" style="17" customWidth="1"/>
    <col min="26" max="26" width="7.00390625" style="17" customWidth="1"/>
    <col min="27" max="35" width="6.140625" style="1" customWidth="1"/>
    <col min="36" max="36" width="4.57421875" style="1" customWidth="1"/>
    <col min="37" max="16384" width="6.140625" style="1" customWidth="1"/>
  </cols>
  <sheetData>
    <row r="1" spans="1:24" s="7" customFormat="1" ht="17.25" customHeight="1">
      <c r="A1" s="179" t="s">
        <v>94</v>
      </c>
      <c r="B1" s="180"/>
      <c r="C1" s="180"/>
      <c r="D1" s="180"/>
      <c r="E1" s="180"/>
      <c r="F1" s="180"/>
      <c r="G1" s="180"/>
      <c r="H1" s="3" t="s">
        <v>117</v>
      </c>
      <c r="I1" s="3"/>
      <c r="J1" s="4"/>
      <c r="K1" s="104"/>
      <c r="L1" s="3"/>
      <c r="M1" s="3"/>
      <c r="N1" s="5"/>
      <c r="O1" s="5"/>
      <c r="P1" s="5"/>
      <c r="Q1" s="5"/>
      <c r="R1" s="5"/>
      <c r="S1" s="5"/>
      <c r="U1" s="5"/>
      <c r="V1" s="46"/>
      <c r="W1" s="46"/>
      <c r="X1" s="48"/>
    </row>
    <row r="2" spans="1:24" s="7" customFormat="1" ht="8.25" customHeight="1">
      <c r="A2" s="180"/>
      <c r="B2" s="180"/>
      <c r="C2" s="180"/>
      <c r="D2" s="180"/>
      <c r="E2" s="180"/>
      <c r="F2" s="180"/>
      <c r="G2" s="180"/>
      <c r="H2" s="3"/>
      <c r="I2" s="3"/>
      <c r="J2" s="4"/>
      <c r="K2" s="43"/>
      <c r="L2" s="3"/>
      <c r="M2" s="3"/>
      <c r="N2" s="5"/>
      <c r="O2" s="5"/>
      <c r="P2" s="5"/>
      <c r="Q2" s="5"/>
      <c r="R2" s="5"/>
      <c r="S2" s="5"/>
      <c r="U2" s="5"/>
      <c r="V2" s="46"/>
      <c r="W2" s="46"/>
      <c r="X2" s="48"/>
    </row>
    <row r="3" spans="1:24" s="7" customFormat="1" ht="14.25" customHeight="1">
      <c r="A3" s="76" t="s">
        <v>21</v>
      </c>
      <c r="B3" s="60"/>
      <c r="C3" s="58" t="s">
        <v>30</v>
      </c>
      <c r="D3" s="60" t="s">
        <v>76</v>
      </c>
      <c r="E3" s="8"/>
      <c r="F3" s="2"/>
      <c r="G3" s="181">
        <v>38353</v>
      </c>
      <c r="H3" s="182"/>
      <c r="I3" s="182"/>
      <c r="J3" s="182"/>
      <c r="K3" s="104"/>
      <c r="L3" s="183" t="s">
        <v>31</v>
      </c>
      <c r="M3" s="184"/>
      <c r="N3" s="184"/>
      <c r="O3" s="184"/>
      <c r="P3" s="184"/>
      <c r="Q3" s="184"/>
      <c r="R3" s="184"/>
      <c r="S3" s="61"/>
      <c r="T3" s="112" t="s">
        <v>112</v>
      </c>
      <c r="U3" s="5"/>
      <c r="V3" s="155">
        <f>E29</f>
        <v>46978</v>
      </c>
      <c r="W3" s="144" t="s">
        <v>113</v>
      </c>
      <c r="X3" s="155">
        <f>E145</f>
        <v>47094</v>
      </c>
    </row>
    <row r="4" spans="1:254" s="7" customFormat="1" ht="12" customHeight="1">
      <c r="A4" s="76" t="s">
        <v>27</v>
      </c>
      <c r="B4" s="60"/>
      <c r="C4" s="58" t="s">
        <v>22</v>
      </c>
      <c r="D4" s="77"/>
      <c r="E4" s="8"/>
      <c r="F4" s="3"/>
      <c r="G4" s="182"/>
      <c r="H4" s="182"/>
      <c r="I4" s="182"/>
      <c r="J4" s="182"/>
      <c r="K4" s="43"/>
      <c r="L4" s="184"/>
      <c r="M4" s="184"/>
      <c r="N4" s="184"/>
      <c r="O4" s="184"/>
      <c r="P4" s="184"/>
      <c r="Q4" s="184"/>
      <c r="R4" s="184"/>
      <c r="S4" s="3"/>
      <c r="T4" s="112"/>
      <c r="U4" s="3"/>
      <c r="V4" s="47"/>
      <c r="W4" s="47"/>
      <c r="X4" s="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4" s="7" customFormat="1" ht="12" customHeight="1">
      <c r="A5" s="76" t="s">
        <v>28</v>
      </c>
      <c r="B5" s="60"/>
      <c r="C5" s="58" t="s">
        <v>23</v>
      </c>
      <c r="D5" s="60"/>
      <c r="E5" s="8"/>
      <c r="F5" s="2"/>
      <c r="G5" s="182"/>
      <c r="H5" s="182"/>
      <c r="I5" s="182"/>
      <c r="J5" s="182"/>
      <c r="K5" s="104"/>
      <c r="L5" s="184"/>
      <c r="M5" s="184"/>
      <c r="N5" s="184"/>
      <c r="O5" s="184"/>
      <c r="P5" s="184"/>
      <c r="Q5" s="184"/>
      <c r="R5" s="184"/>
      <c r="S5" s="172" t="s">
        <v>93</v>
      </c>
      <c r="T5" s="173"/>
      <c r="U5" s="174" t="s">
        <v>32</v>
      </c>
      <c r="V5" s="175">
        <v>-24.46</v>
      </c>
      <c r="W5" s="144"/>
      <c r="X5" s="48"/>
    </row>
    <row r="6" spans="1:24" s="7" customFormat="1" ht="12" customHeight="1">
      <c r="A6" s="76" t="s">
        <v>29</v>
      </c>
      <c r="B6" s="60"/>
      <c r="C6" s="59">
        <v>38353</v>
      </c>
      <c r="D6" s="60"/>
      <c r="E6" s="8"/>
      <c r="F6" s="2"/>
      <c r="G6" s="182"/>
      <c r="H6" s="182"/>
      <c r="I6" s="182"/>
      <c r="J6" s="182"/>
      <c r="K6" s="43"/>
      <c r="L6" s="184"/>
      <c r="M6" s="184"/>
      <c r="N6" s="184"/>
      <c r="O6" s="184"/>
      <c r="P6" s="184"/>
      <c r="Q6" s="184"/>
      <c r="R6" s="184"/>
      <c r="S6" s="176" t="s">
        <v>100</v>
      </c>
      <c r="T6" s="173"/>
      <c r="U6" s="174" t="s">
        <v>26</v>
      </c>
      <c r="V6" s="177">
        <v>7.8</v>
      </c>
      <c r="W6" s="145"/>
      <c r="X6" s="48"/>
    </row>
    <row r="7" spans="1:24" s="14" customFormat="1" ht="12" customHeight="1">
      <c r="A7" s="62" t="s">
        <v>77</v>
      </c>
      <c r="B7" s="9"/>
      <c r="C7" s="114" t="s">
        <v>116</v>
      </c>
      <c r="D7" s="57"/>
      <c r="E7" s="10"/>
      <c r="F7" s="11"/>
      <c r="G7" s="40"/>
      <c r="H7" s="12"/>
      <c r="I7" s="12"/>
      <c r="J7" s="13"/>
      <c r="K7" s="104"/>
      <c r="L7" s="188" t="s">
        <v>75</v>
      </c>
      <c r="M7" s="189"/>
      <c r="N7" s="189"/>
      <c r="O7" s="189"/>
      <c r="P7" s="189"/>
      <c r="Q7" s="189"/>
      <c r="R7" s="189"/>
      <c r="S7" s="176" t="s">
        <v>101</v>
      </c>
      <c r="T7" s="173"/>
      <c r="U7" s="174" t="s">
        <v>103</v>
      </c>
      <c r="V7" s="177">
        <v>-9.78</v>
      </c>
      <c r="W7" s="149"/>
      <c r="X7" s="48"/>
    </row>
    <row r="8" spans="1:24" s="14" customFormat="1" ht="12" customHeight="1">
      <c r="A8" s="62"/>
      <c r="B8" s="9"/>
      <c r="C8" s="114"/>
      <c r="D8" s="57"/>
      <c r="E8" s="10"/>
      <c r="F8" s="11"/>
      <c r="G8" s="40"/>
      <c r="H8" s="12"/>
      <c r="I8" s="12"/>
      <c r="J8" s="13"/>
      <c r="K8" s="104"/>
      <c r="L8" s="189"/>
      <c r="M8" s="189"/>
      <c r="N8" s="189"/>
      <c r="O8" s="189"/>
      <c r="P8" s="189"/>
      <c r="Q8" s="189"/>
      <c r="R8" s="189"/>
      <c r="S8" s="176" t="s">
        <v>102</v>
      </c>
      <c r="T8" s="173"/>
      <c r="U8" s="178"/>
      <c r="V8" s="177">
        <f>'CO - linearity'!C51</f>
        <v>0.0003</v>
      </c>
      <c r="W8" s="149"/>
      <c r="X8" s="48"/>
    </row>
    <row r="9" spans="1:24" s="14" customFormat="1" ht="16.5" customHeight="1">
      <c r="A9" s="62"/>
      <c r="B9" s="9"/>
      <c r="C9" s="63"/>
      <c r="D9" s="57"/>
      <c r="E9" s="10"/>
      <c r="F9" s="11"/>
      <c r="G9" s="40"/>
      <c r="H9" s="12"/>
      <c r="I9" s="12"/>
      <c r="J9" s="13"/>
      <c r="K9" s="12"/>
      <c r="L9" s="92"/>
      <c r="M9" s="12"/>
      <c r="N9" s="6"/>
      <c r="O9" s="6"/>
      <c r="P9" s="6"/>
      <c r="Q9" s="6"/>
      <c r="R9" s="6"/>
      <c r="S9" s="6"/>
      <c r="T9" s="7"/>
      <c r="U9" s="6"/>
      <c r="V9" s="48"/>
      <c r="W9" s="48"/>
      <c r="X9" s="48"/>
    </row>
    <row r="10" spans="1:26" s="16" customFormat="1" ht="9" thickBot="1">
      <c r="A10" s="18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5</v>
      </c>
      <c r="G10" s="32" t="s">
        <v>6</v>
      </c>
      <c r="H10" s="32" t="s">
        <v>12</v>
      </c>
      <c r="I10" s="32" t="s">
        <v>7</v>
      </c>
      <c r="J10" s="37" t="s">
        <v>20</v>
      </c>
      <c r="K10" s="32" t="s">
        <v>13</v>
      </c>
      <c r="L10" s="32" t="s">
        <v>14</v>
      </c>
      <c r="M10" s="33" t="s">
        <v>18</v>
      </c>
      <c r="N10" s="19" t="s">
        <v>57</v>
      </c>
      <c r="O10" s="19" t="s">
        <v>58</v>
      </c>
      <c r="P10" s="16" t="s">
        <v>8</v>
      </c>
      <c r="Q10" s="19" t="s">
        <v>17</v>
      </c>
      <c r="R10" s="19" t="s">
        <v>89</v>
      </c>
      <c r="S10" s="19" t="s">
        <v>15</v>
      </c>
      <c r="T10" s="16" t="s">
        <v>84</v>
      </c>
      <c r="U10" s="19" t="s">
        <v>17</v>
      </c>
      <c r="V10" s="49" t="s">
        <v>10</v>
      </c>
      <c r="W10" s="49"/>
      <c r="X10" s="49" t="s">
        <v>16</v>
      </c>
      <c r="Y10" s="16" t="s">
        <v>90</v>
      </c>
      <c r="Z10" s="79" t="s">
        <v>82</v>
      </c>
    </row>
    <row r="11" spans="1:26" s="16" customFormat="1" ht="9.75" thickBot="1" thickTop="1">
      <c r="A11" s="18"/>
      <c r="B11" s="18"/>
      <c r="C11" s="18"/>
      <c r="D11" s="18"/>
      <c r="E11" s="18"/>
      <c r="F11" s="18"/>
      <c r="G11" s="32"/>
      <c r="H11" s="35"/>
      <c r="I11" s="32"/>
      <c r="J11" s="37"/>
      <c r="K11" s="32"/>
      <c r="L11" s="32"/>
      <c r="M11" s="121"/>
      <c r="N11" s="120"/>
      <c r="O11" s="118"/>
      <c r="P11" s="131" t="s">
        <v>81</v>
      </c>
      <c r="Q11" s="108" t="s">
        <v>82</v>
      </c>
      <c r="R11" s="108" t="s">
        <v>82</v>
      </c>
      <c r="S11" s="19"/>
      <c r="T11" s="15"/>
      <c r="U11" s="19"/>
      <c r="V11" s="49" t="s">
        <v>19</v>
      </c>
      <c r="W11" s="49"/>
      <c r="X11" s="49" t="s">
        <v>11</v>
      </c>
      <c r="Y11" s="16" t="s">
        <v>92</v>
      </c>
      <c r="Z11" s="79" t="s">
        <v>83</v>
      </c>
    </row>
    <row r="12" spans="1:26" s="16" customFormat="1" ht="9.75" thickTop="1">
      <c r="A12" s="18"/>
      <c r="B12" s="122" t="str">
        <f>D38</f>
        <v>Probe 1</v>
      </c>
      <c r="C12" s="123" t="str">
        <f>$C$38</f>
        <v>S1</v>
      </c>
      <c r="D12" s="124">
        <f>$Y$40</f>
        <v>-4.9432148060256305</v>
      </c>
      <c r="E12" s="32"/>
      <c r="F12" s="18"/>
      <c r="G12" s="104"/>
      <c r="H12" s="35"/>
      <c r="I12" s="43"/>
      <c r="K12" s="33"/>
      <c r="L12" s="116"/>
      <c r="M12" s="119">
        <v>53</v>
      </c>
      <c r="N12" s="132">
        <v>0.001</v>
      </c>
      <c r="O12" s="138" t="s">
        <v>62</v>
      </c>
      <c r="P12" s="139">
        <f>M12*N12</f>
        <v>0.053</v>
      </c>
      <c r="Q12" s="44">
        <f>AVERAGE(Q29:Q145)</f>
        <v>-8.842326480324964</v>
      </c>
      <c r="R12" s="44">
        <f>AVERAGE(R29:R145)</f>
        <v>-8.884304280622162</v>
      </c>
      <c r="S12" s="19"/>
      <c r="T12" s="43"/>
      <c r="U12" s="19"/>
      <c r="V12" s="49" t="s">
        <v>91</v>
      </c>
      <c r="W12" s="49"/>
      <c r="X12" s="49"/>
      <c r="Z12" s="79"/>
    </row>
    <row r="13" spans="1:26" s="16" customFormat="1" ht="9.75" thickBot="1">
      <c r="A13" s="18"/>
      <c r="B13" s="125" t="str">
        <f>D41</f>
        <v>Probe 2</v>
      </c>
      <c r="C13" s="126" t="str">
        <f>$C$41</f>
        <v>S1</v>
      </c>
      <c r="D13" s="127">
        <f>$Y$43</f>
        <v>-4.907142134361323</v>
      </c>
      <c r="E13" s="32"/>
      <c r="F13" s="116"/>
      <c r="G13" s="49" t="s">
        <v>10</v>
      </c>
      <c r="H13" s="104"/>
      <c r="I13" s="104"/>
      <c r="J13" s="117"/>
      <c r="K13" s="33"/>
      <c r="M13" s="133"/>
      <c r="N13" s="118"/>
      <c r="O13" s="118"/>
      <c r="P13" s="140" t="s">
        <v>80</v>
      </c>
      <c r="Q13" s="108" t="s">
        <v>83</v>
      </c>
      <c r="R13" s="108" t="s">
        <v>83</v>
      </c>
      <c r="S13" s="19"/>
      <c r="W13" s="55"/>
      <c r="X13" s="54">
        <f>AVERAGE(V29:V37,V50:V52,V65:V67,V74:V79,V86:V91,V104:V106,V119:V121,V128:V133,V140:V145)</f>
        <v>-9.735650219923865</v>
      </c>
      <c r="Z13" s="33">
        <f>AVERAGE(Z30:Z145)</f>
        <v>-0.03744315917804846</v>
      </c>
    </row>
    <row r="14" spans="1:26" s="16" customFormat="1" ht="10.5" thickBot="1" thickTop="1">
      <c r="A14" s="18"/>
      <c r="B14" s="125" t="str">
        <f>D44</f>
        <v>Probe 3</v>
      </c>
      <c r="C14" s="126" t="str">
        <f>$C$44</f>
        <v>S1</v>
      </c>
      <c r="D14" s="127">
        <f>$Y$46</f>
        <v>-5.022928071481181</v>
      </c>
      <c r="E14" s="32"/>
      <c r="F14" s="104"/>
      <c r="G14" s="137">
        <v>102</v>
      </c>
      <c r="H14" s="142">
        <v>0.001</v>
      </c>
      <c r="I14" s="143">
        <f>((G14*H14)+0.009)-0.11</f>
        <v>0.0010000000000000009</v>
      </c>
      <c r="J14" s="117"/>
      <c r="K14" s="33"/>
      <c r="L14" s="104"/>
      <c r="M14" s="133">
        <v>1</v>
      </c>
      <c r="N14" s="120">
        <v>0.01</v>
      </c>
      <c r="O14" s="118" t="s">
        <v>61</v>
      </c>
      <c r="P14" s="139">
        <f>1+M14*N14-0.01</f>
        <v>1</v>
      </c>
      <c r="Q14" s="44">
        <f>STDEV(Q29:Q145)</f>
        <v>0.23108968588747095</v>
      </c>
      <c r="R14" s="44">
        <f>STDEV(R29:R145)</f>
        <v>0.18063716625609305</v>
      </c>
      <c r="S14" s="19"/>
      <c r="T14" s="43"/>
      <c r="U14" s="19"/>
      <c r="V14" s="49"/>
      <c r="W14" s="49"/>
      <c r="X14" s="54">
        <f>STDEV(V29:V37,V50:V52,V65:V67,V74:V79,V86:V91,V104:V106,V119:V121,V128:V133,V140:V145)</f>
        <v>0.19651276646988539</v>
      </c>
      <c r="Z14" s="33">
        <f>STDEVA(Z30:Z145)</f>
        <v>0.1857608319809855</v>
      </c>
    </row>
    <row r="15" spans="1:23" s="16" customFormat="1" ht="9.75" thickTop="1">
      <c r="A15" s="18"/>
      <c r="B15" s="125" t="str">
        <f>D47</f>
        <v>Probe 4</v>
      </c>
      <c r="C15" s="126" t="str">
        <f>$C$47</f>
        <v>S1</v>
      </c>
      <c r="D15" s="127">
        <f>$Y$49</f>
        <v>-5.012510637679886</v>
      </c>
      <c r="E15" s="32"/>
      <c r="F15" s="43"/>
      <c r="G15" s="43"/>
      <c r="H15" s="43"/>
      <c r="I15" s="104"/>
      <c r="J15" s="117"/>
      <c r="K15" s="33"/>
      <c r="M15" s="133"/>
      <c r="N15" s="118"/>
      <c r="O15" s="118"/>
      <c r="P15" s="140" t="s">
        <v>79</v>
      </c>
      <c r="Q15" s="19"/>
      <c r="R15" s="19"/>
      <c r="S15" s="19"/>
      <c r="T15" s="43"/>
      <c r="U15" s="19"/>
      <c r="V15" s="49"/>
      <c r="W15" s="49"/>
    </row>
    <row r="16" spans="1:26" s="16" customFormat="1" ht="9">
      <c r="A16" s="18"/>
      <c r="B16" s="125" t="str">
        <f>D53</f>
        <v>Probe 5</v>
      </c>
      <c r="C16" s="126" t="str">
        <f>$C$53</f>
        <v>S2</v>
      </c>
      <c r="D16" s="127">
        <f>$Y$55</f>
        <v>25.54868916356671</v>
      </c>
      <c r="E16" s="32"/>
      <c r="F16" s="104"/>
      <c r="G16" s="104"/>
      <c r="H16" s="104"/>
      <c r="I16" s="43"/>
      <c r="J16" s="117"/>
      <c r="K16" s="33"/>
      <c r="L16" s="43"/>
      <c r="M16" s="133">
        <v>2</v>
      </c>
      <c r="N16" s="118">
        <v>0.05</v>
      </c>
      <c r="O16" s="118" t="s">
        <v>59</v>
      </c>
      <c r="P16" s="139">
        <f>1+M16*N16-0.05</f>
        <v>1.05</v>
      </c>
      <c r="Q16" s="19"/>
      <c r="R16" s="19"/>
      <c r="S16" s="19"/>
      <c r="T16" s="43"/>
      <c r="U16" s="19"/>
      <c r="V16" s="49"/>
      <c r="W16" s="49"/>
      <c r="X16" s="49"/>
      <c r="Z16" s="79"/>
    </row>
    <row r="17" spans="1:26" s="16" customFormat="1" ht="9">
      <c r="A17" s="18"/>
      <c r="B17" s="125" t="str">
        <f>D56</f>
        <v>Probe 6</v>
      </c>
      <c r="C17" s="126" t="str">
        <f>$C$56</f>
        <v>S2</v>
      </c>
      <c r="D17" s="127">
        <f>$Y$58</f>
        <v>25.58115986250424</v>
      </c>
      <c r="E17" s="32"/>
      <c r="F17" s="43"/>
      <c r="G17" s="43"/>
      <c r="H17" s="43"/>
      <c r="I17" s="104"/>
      <c r="J17" s="117"/>
      <c r="K17" s="168"/>
      <c r="L17" s="43"/>
      <c r="M17" s="134"/>
      <c r="N17" s="118"/>
      <c r="O17" s="118"/>
      <c r="P17" s="140" t="s">
        <v>78</v>
      </c>
      <c r="Q17" s="19"/>
      <c r="R17" s="19"/>
      <c r="S17" s="19"/>
      <c r="T17" s="43"/>
      <c r="U17" s="19"/>
      <c r="V17" s="49"/>
      <c r="W17" s="49"/>
      <c r="X17" s="49"/>
      <c r="Z17" s="79"/>
    </row>
    <row r="18" spans="1:26" s="16" customFormat="1" ht="9.75" thickBot="1">
      <c r="A18" s="18"/>
      <c r="B18" s="125" t="str">
        <f>D59</f>
        <v>Probe 7</v>
      </c>
      <c r="C18" s="126" t="str">
        <f>$C$59</f>
        <v>S2</v>
      </c>
      <c r="D18" s="127">
        <f>$Y$61</f>
        <v>25.610554971702854</v>
      </c>
      <c r="E18" s="32"/>
      <c r="F18" s="18"/>
      <c r="G18" s="104"/>
      <c r="H18" s="35"/>
      <c r="I18" s="43"/>
      <c r="J18" s="43"/>
      <c r="K18" s="168"/>
      <c r="L18" s="104"/>
      <c r="M18" s="135">
        <v>63</v>
      </c>
      <c r="N18" s="136">
        <v>0.1</v>
      </c>
      <c r="O18" s="136" t="s">
        <v>60</v>
      </c>
      <c r="P18" s="141">
        <f>1+M18*N18-0.1</f>
        <v>7.200000000000001</v>
      </c>
      <c r="Q18" s="19"/>
      <c r="R18" s="19"/>
      <c r="S18" s="19"/>
      <c r="T18" s="43"/>
      <c r="U18" s="19"/>
      <c r="V18" s="49"/>
      <c r="W18" s="49"/>
      <c r="X18" s="49"/>
      <c r="Z18" s="79"/>
    </row>
    <row r="19" spans="1:26" s="16" customFormat="1" ht="9" customHeight="1" thickTop="1">
      <c r="A19" s="18"/>
      <c r="B19" s="125" t="str">
        <f>D62</f>
        <v>Probe 8</v>
      </c>
      <c r="C19" s="126" t="str">
        <f>$C$62</f>
        <v>S2</v>
      </c>
      <c r="D19" s="127">
        <f>$Y$64</f>
        <v>25.595347273072747</v>
      </c>
      <c r="E19" s="32"/>
      <c r="F19" s="18"/>
      <c r="G19" s="32"/>
      <c r="H19" s="35"/>
      <c r="I19" s="104"/>
      <c r="J19" s="104"/>
      <c r="K19" s="168"/>
      <c r="L19" s="43"/>
      <c r="M19" s="32"/>
      <c r="N19" s="115"/>
      <c r="O19" s="19"/>
      <c r="P19" s="104"/>
      <c r="Q19" s="19"/>
      <c r="R19" s="19"/>
      <c r="S19" s="19"/>
      <c r="T19" s="43"/>
      <c r="U19" s="19"/>
      <c r="V19" s="49"/>
      <c r="W19" s="49"/>
      <c r="Z19" s="79"/>
    </row>
    <row r="20" spans="1:26" s="16" customFormat="1" ht="8.25">
      <c r="A20" s="18"/>
      <c r="B20" s="125" t="str">
        <f>D92</f>
        <v>Probe 9</v>
      </c>
      <c r="C20" s="126" t="str">
        <f>$C$92</f>
        <v>S3</v>
      </c>
      <c r="D20" s="127">
        <f>$Y$94</f>
        <v>56.36206845473064</v>
      </c>
      <c r="E20" s="32"/>
      <c r="F20" s="18"/>
      <c r="G20" s="32"/>
      <c r="H20" s="35"/>
      <c r="I20" s="50"/>
      <c r="J20" s="37"/>
      <c r="K20" s="51"/>
      <c r="L20" s="104"/>
      <c r="M20" s="32"/>
      <c r="N20" s="20">
        <f>V8</f>
        <v>0.0003</v>
      </c>
      <c r="O20" s="19"/>
      <c r="P20" s="43"/>
      <c r="Q20" s="19"/>
      <c r="R20" s="19"/>
      <c r="S20" s="19"/>
      <c r="T20" s="15"/>
      <c r="U20" s="19"/>
      <c r="V20" s="49"/>
      <c r="W20" s="49"/>
      <c r="X20" s="110"/>
      <c r="Z20" s="79"/>
    </row>
    <row r="21" spans="2:26" s="20" customFormat="1" ht="8.25">
      <c r="B21" s="125" t="str">
        <f>D95</f>
        <v>Probe 10</v>
      </c>
      <c r="C21" s="126" t="str">
        <f>$C$95</f>
        <v>S3</v>
      </c>
      <c r="D21" s="127">
        <f>$Y$97</f>
        <v>56.43142921799758</v>
      </c>
      <c r="E21" s="21"/>
      <c r="F21" s="106" t="s">
        <v>51</v>
      </c>
      <c r="G21" s="21">
        <f>AVERAGE(G29:G145)</f>
        <v>357.207264957265</v>
      </c>
      <c r="H21" s="35"/>
      <c r="I21" s="107"/>
      <c r="J21" s="38"/>
      <c r="K21" s="21"/>
      <c r="L21" s="43"/>
      <c r="M21" s="21"/>
      <c r="N21" s="109" t="s">
        <v>9</v>
      </c>
      <c r="O21" s="41">
        <f aca="true" t="shared" si="0" ref="O21:O28">$O$29</f>
        <v>-8.74</v>
      </c>
      <c r="P21" s="99">
        <f>P22/$P$16</f>
        <v>0.002889449068219723</v>
      </c>
      <c r="Q21" s="44"/>
      <c r="R21" s="44"/>
      <c r="T21" s="25"/>
      <c r="U21" s="21">
        <f>AVERAGE(U29:U145)</f>
        <v>-9.780000000000001</v>
      </c>
      <c r="V21" s="50"/>
      <c r="W21" s="50"/>
      <c r="X21" s="110" t="s">
        <v>85</v>
      </c>
      <c r="Z21" s="79"/>
    </row>
    <row r="22" spans="2:26" s="20" customFormat="1" ht="8.25">
      <c r="B22" s="125" t="str">
        <f>D98</f>
        <v>Probe 11</v>
      </c>
      <c r="C22" s="126" t="str">
        <f>$C$98</f>
        <v>S3</v>
      </c>
      <c r="D22" s="127">
        <f>$Y$100</f>
        <v>56.44920386967541</v>
      </c>
      <c r="E22" s="21"/>
      <c r="F22" s="106" t="s">
        <v>52</v>
      </c>
      <c r="G22" s="21">
        <f>STDEV(G29:G145)</f>
        <v>7.719931872119874</v>
      </c>
      <c r="H22" s="35"/>
      <c r="I22" s="107"/>
      <c r="J22" s="38"/>
      <c r="K22" s="21"/>
      <c r="L22" s="104"/>
      <c r="M22" s="43"/>
      <c r="N22" s="109" t="s">
        <v>9</v>
      </c>
      <c r="O22" s="41">
        <f t="shared" si="0"/>
        <v>-8.74</v>
      </c>
      <c r="P22" s="99">
        <f>P23/$P$16</f>
        <v>0.0030339215216307093</v>
      </c>
      <c r="Q22" s="44"/>
      <c r="R22" s="44"/>
      <c r="S22" s="24"/>
      <c r="T22" s="110" t="s">
        <v>25</v>
      </c>
      <c r="U22" s="20">
        <f>STDEV(U29:U145)</f>
        <v>0.12102484324933215</v>
      </c>
      <c r="V22" s="51"/>
      <c r="W22" s="51"/>
      <c r="X22" s="113">
        <f>V5</f>
        <v>-24.46</v>
      </c>
      <c r="Z22" s="80"/>
    </row>
    <row r="23" spans="2:26" s="20" customFormat="1" ht="8.25">
      <c r="B23" s="125" t="str">
        <f>D101</f>
        <v>Probe 12</v>
      </c>
      <c r="C23" s="126" t="str">
        <f>$C$101</f>
        <v>S3</v>
      </c>
      <c r="D23" s="127">
        <f>$Y$103</f>
        <v>56.281892611191985</v>
      </c>
      <c r="E23" s="21"/>
      <c r="G23" s="21"/>
      <c r="H23" s="35"/>
      <c r="I23" s="107"/>
      <c r="J23" s="38"/>
      <c r="K23" s="21"/>
      <c r="L23" s="21"/>
      <c r="M23" s="43"/>
      <c r="N23" s="109" t="s">
        <v>9</v>
      </c>
      <c r="O23" s="41">
        <f t="shared" si="0"/>
        <v>-8.74</v>
      </c>
      <c r="P23" s="99">
        <f>P24/$P$16</f>
        <v>0.0031856175977122447</v>
      </c>
      <c r="Q23" s="44"/>
      <c r="R23" s="44"/>
      <c r="S23" s="24"/>
      <c r="T23" s="20">
        <f>V7</f>
        <v>-9.78</v>
      </c>
      <c r="U23" s="33">
        <f>U21-T23</f>
        <v>0</v>
      </c>
      <c r="V23" s="51"/>
      <c r="W23" s="51"/>
      <c r="X23" s="54"/>
      <c r="Z23" s="80"/>
    </row>
    <row r="24" spans="2:26" s="20" customFormat="1" ht="8.25">
      <c r="B24" s="125" t="str">
        <f>D107</f>
        <v>Probe 13</v>
      </c>
      <c r="C24" s="126" t="str">
        <f>$C$107</f>
        <v>S4</v>
      </c>
      <c r="D24" s="127">
        <f>$Y$109</f>
        <v>97.32255652730618</v>
      </c>
      <c r="E24" s="21"/>
      <c r="G24" s="21"/>
      <c r="H24" s="35"/>
      <c r="I24" s="107"/>
      <c r="J24" s="43"/>
      <c r="K24" s="168"/>
      <c r="L24" s="21"/>
      <c r="M24" s="43"/>
      <c r="N24" s="109" t="s">
        <v>9</v>
      </c>
      <c r="O24" s="41">
        <f t="shared" si="0"/>
        <v>-8.74</v>
      </c>
      <c r="P24" s="99">
        <f>P25/$P$16</f>
        <v>0.003344898477597857</v>
      </c>
      <c r="U24" s="33"/>
      <c r="V24" s="51"/>
      <c r="W24" s="51"/>
      <c r="X24" s="110" t="s">
        <v>33</v>
      </c>
      <c r="Z24" s="80"/>
    </row>
    <row r="25" spans="1:26" s="16" customFormat="1" ht="8.25">
      <c r="A25" s="18"/>
      <c r="B25" s="125" t="str">
        <f>D110</f>
        <v>Probe 14</v>
      </c>
      <c r="C25" s="126" t="str">
        <f>$C$110</f>
        <v>S4</v>
      </c>
      <c r="D25" s="127">
        <f>$Y$112</f>
        <v>97.65614281771126</v>
      </c>
      <c r="E25" s="32"/>
      <c r="F25" s="18"/>
      <c r="G25" s="32"/>
      <c r="H25" s="35"/>
      <c r="I25" s="107"/>
      <c r="J25" s="43"/>
      <c r="K25" s="168"/>
      <c r="L25" s="32"/>
      <c r="M25" s="45"/>
      <c r="N25" s="109" t="s">
        <v>9</v>
      </c>
      <c r="O25" s="41">
        <f t="shared" si="0"/>
        <v>-8.74</v>
      </c>
      <c r="P25" s="99">
        <f>P26/$P$16</f>
        <v>0.00351214340147775</v>
      </c>
      <c r="Q25" s="101"/>
      <c r="R25" s="19"/>
      <c r="S25" s="19"/>
      <c r="T25" s="15"/>
      <c r="U25" s="102"/>
      <c r="V25" s="49"/>
      <c r="W25" s="49"/>
      <c r="X25" s="111" t="s">
        <v>86</v>
      </c>
      <c r="Z25" s="79"/>
    </row>
    <row r="26" spans="1:26" s="16" customFormat="1" ht="8.25">
      <c r="A26" s="18"/>
      <c r="B26" s="125" t="str">
        <f>D113</f>
        <v>Probe 15</v>
      </c>
      <c r="C26" s="126" t="str">
        <f>$C$113</f>
        <v>S4</v>
      </c>
      <c r="D26" s="127">
        <f>$Y$115</f>
        <v>97.7079086793857</v>
      </c>
      <c r="E26" s="32"/>
      <c r="F26" s="18"/>
      <c r="G26" s="32"/>
      <c r="H26" s="35"/>
      <c r="I26" s="107"/>
      <c r="J26" s="43"/>
      <c r="K26" s="168"/>
      <c r="L26" s="32"/>
      <c r="M26" s="32"/>
      <c r="N26" s="109" t="s">
        <v>9</v>
      </c>
      <c r="O26" s="41">
        <f t="shared" si="0"/>
        <v>-8.74</v>
      </c>
      <c r="P26" s="100">
        <f>P27/P16</f>
        <v>0.0036877505715516377</v>
      </c>
      <c r="Q26" s="19"/>
      <c r="R26" s="19"/>
      <c r="S26" s="19"/>
      <c r="T26" s="15"/>
      <c r="U26" s="95"/>
      <c r="V26" s="55"/>
      <c r="W26" s="55"/>
      <c r="X26" s="113">
        <f>V6</f>
        <v>7.8</v>
      </c>
      <c r="Z26" s="79"/>
    </row>
    <row r="27" spans="1:26" s="20" customFormat="1" ht="9" thickBot="1">
      <c r="A27" s="22"/>
      <c r="B27" s="128" t="str">
        <f>D116</f>
        <v>Probe 16</v>
      </c>
      <c r="C27" s="129" t="str">
        <f>$C$116</f>
        <v>S4</v>
      </c>
      <c r="D27" s="130">
        <f>$Y$118</f>
        <v>97.50234572115049</v>
      </c>
      <c r="E27" s="18" t="s">
        <v>4</v>
      </c>
      <c r="F27" s="18" t="s">
        <v>5</v>
      </c>
      <c r="G27" s="32" t="s">
        <v>6</v>
      </c>
      <c r="H27" s="32" t="s">
        <v>12</v>
      </c>
      <c r="I27" s="32" t="s">
        <v>7</v>
      </c>
      <c r="J27" s="37" t="s">
        <v>20</v>
      </c>
      <c r="K27" s="32" t="s">
        <v>13</v>
      </c>
      <c r="L27" s="32" t="s">
        <v>14</v>
      </c>
      <c r="M27" s="33" t="s">
        <v>18</v>
      </c>
      <c r="N27" s="109" t="s">
        <v>9</v>
      </c>
      <c r="O27" s="41">
        <f t="shared" si="0"/>
        <v>-8.74</v>
      </c>
      <c r="P27" s="100">
        <f>P28/P18</f>
        <v>0.00387213810012922</v>
      </c>
      <c r="Q27" s="22"/>
      <c r="R27" s="23"/>
      <c r="T27" s="25"/>
      <c r="U27" s="27"/>
      <c r="V27" s="55"/>
      <c r="W27" s="55"/>
      <c r="X27" s="50"/>
      <c r="Z27" s="16"/>
    </row>
    <row r="28" spans="1:26" s="30" customFormat="1" ht="11.25" thickTop="1">
      <c r="A28" s="26"/>
      <c r="B28" s="28"/>
      <c r="C28" s="26"/>
      <c r="D28" s="26"/>
      <c r="E28" s="26"/>
      <c r="F28" s="26"/>
      <c r="G28" s="34"/>
      <c r="H28" s="35"/>
      <c r="I28" s="107"/>
      <c r="J28" s="39"/>
      <c r="K28" s="34"/>
      <c r="L28" s="34"/>
      <c r="M28" s="34"/>
      <c r="N28" s="109" t="s">
        <v>9</v>
      </c>
      <c r="O28" s="64">
        <f t="shared" si="0"/>
        <v>-8.74</v>
      </c>
      <c r="P28" s="103">
        <f>$P$12/(1+(1/$P$18+1/$P$18/$P$16+1/$P$18/$P$16^2+1/$P$18/$P$16^2/$P$14+1/$P$18/$P$16^2/$P$14^2+1/$P$18/$P$16^2/$P$14^3+1/$P$18/$P$16^2/$P$14^4))</f>
        <v>0.027879394320930388</v>
      </c>
      <c r="Q28" s="26"/>
      <c r="R28" s="27"/>
      <c r="S28" s="28"/>
      <c r="T28" s="29"/>
      <c r="U28" s="26"/>
      <c r="V28" s="52"/>
      <c r="W28" s="171" t="s">
        <v>115</v>
      </c>
      <c r="X28" s="55"/>
      <c r="Z28" s="16"/>
    </row>
    <row r="29" spans="1:26" s="15" customFormat="1" ht="8.25">
      <c r="A29" s="82">
        <f>Spreadsheet!A2</f>
        <v>1</v>
      </c>
      <c r="B29" s="82">
        <f>Spreadsheet!B2</f>
        <v>2</v>
      </c>
      <c r="C29" s="83" t="str">
        <f>Spreadsheet!D2</f>
        <v>WWW-j1</v>
      </c>
      <c r="D29" s="83" t="str">
        <f>Spreadsheet!C2</f>
        <v>Standard</v>
      </c>
      <c r="E29" s="170">
        <f>Spreadsheet!E2</f>
        <v>46978</v>
      </c>
      <c r="F29" s="84">
        <f>Spreadsheet!F2</f>
        <v>0.7</v>
      </c>
      <c r="G29" s="85">
        <f>Spreadsheet!G2</f>
        <v>349.241</v>
      </c>
      <c r="H29" s="167">
        <f>Spreadsheet!H2</f>
        <v>-8.74</v>
      </c>
      <c r="I29" s="85">
        <f>Spreadsheet!I2</f>
        <v>88.889</v>
      </c>
      <c r="J29" s="169">
        <f>Spreadsheet!J2</f>
        <v>7955.9</v>
      </c>
      <c r="K29" s="85">
        <f>Spreadsheet!K2</f>
        <v>-12.246</v>
      </c>
      <c r="L29" s="85">
        <f>Spreadsheet!L2</f>
        <v>1.12728802</v>
      </c>
      <c r="M29" s="85">
        <f>Spreadsheet!M2</f>
        <v>-20.6571</v>
      </c>
      <c r="N29" s="91">
        <f>$N$20*($J$29-J29)/2</f>
        <v>0</v>
      </c>
      <c r="O29" s="86">
        <f>H29+N29</f>
        <v>-8.74</v>
      </c>
      <c r="P29" s="66">
        <f aca="true" t="shared" si="1" ref="P29:P52">O29-$P$28*(O28-O29)-$P$27*(O27-O29)-$P$26*(O26-O29)-$P$25*(O25-O29)--$P$24*(O24-O29)-$P$23*(O23-O29)-$P$22*(O22-O29)-$P$21*(O21-O29)</f>
        <v>-8.74</v>
      </c>
      <c r="Q29" s="87"/>
      <c r="R29" s="88">
        <f aca="true" t="shared" si="2" ref="R29:R60">FORECAST(A29,$Q$29:$Q$145,$A$29:$A$145)</f>
        <v>-9.193185706689581</v>
      </c>
      <c r="S29" s="88">
        <f>P29-R29+$Q$12</f>
        <v>-8.389140773635383</v>
      </c>
      <c r="T29" s="81">
        <f>S29-($Q$12-$T$23)</f>
        <v>-9.326814293310418</v>
      </c>
      <c r="U29" s="87">
        <f aca="true" t="shared" si="3" ref="U29:U101">IF(Q29&lt;&gt;"",T29,"")</f>
      </c>
      <c r="V29" s="67">
        <f aca="true" t="shared" si="4" ref="V29:V60">$T$23-($T$23-T29)*(1+$I$14)-$U$23</f>
        <v>-9.326361107603729</v>
      </c>
      <c r="W29" s="164">
        <f>V29</f>
        <v>-9.326361107603729</v>
      </c>
      <c r="X29" s="75"/>
      <c r="Y29" s="156"/>
      <c r="Z29" s="156"/>
    </row>
    <row r="30" spans="1:26" s="15" customFormat="1" ht="8.25">
      <c r="A30" s="82">
        <f>Spreadsheet!A3</f>
        <v>2</v>
      </c>
      <c r="B30" s="82">
        <f>Spreadsheet!B3</f>
        <v>2</v>
      </c>
      <c r="C30" s="83" t="str">
        <f>Spreadsheet!D3</f>
        <v>WWW-j1</v>
      </c>
      <c r="D30" s="83" t="str">
        <f>Spreadsheet!C3</f>
        <v>Standard</v>
      </c>
      <c r="E30" s="84">
        <f>Spreadsheet!E3</f>
        <v>46979</v>
      </c>
      <c r="F30" s="84">
        <f>Spreadsheet!F3</f>
        <v>0.7</v>
      </c>
      <c r="G30" s="85">
        <f>Spreadsheet!G3</f>
        <v>350.903</v>
      </c>
      <c r="H30" s="167">
        <f>Spreadsheet!H3</f>
        <v>-8.7896</v>
      </c>
      <c r="I30" s="85">
        <f>Spreadsheet!I3</f>
        <v>89.31209695</v>
      </c>
      <c r="J30" s="169">
        <f>Spreadsheet!J3</f>
        <v>8111.7</v>
      </c>
      <c r="K30" s="85">
        <f>Spreadsheet!K3</f>
        <v>-12.2969</v>
      </c>
      <c r="L30" s="85">
        <f>Spreadsheet!L3</f>
        <v>1.12685977</v>
      </c>
      <c r="M30" s="85">
        <f>Spreadsheet!M3</f>
        <v>-21.3201</v>
      </c>
      <c r="N30" s="91">
        <f aca="true" t="shared" si="5" ref="N30:N93">$N$20*($J$29-J30)/2</f>
        <v>-0.023370000000000026</v>
      </c>
      <c r="O30" s="86">
        <f>H30+N30</f>
        <v>-8.81297</v>
      </c>
      <c r="P30" s="66">
        <f t="shared" si="1"/>
        <v>-8.816232891210111</v>
      </c>
      <c r="Q30" s="87"/>
      <c r="R30" s="88">
        <f t="shared" si="2"/>
        <v>-9.187860164860831</v>
      </c>
      <c r="S30" s="88">
        <f>P30-R30+$Q$12</f>
        <v>-8.470699206674244</v>
      </c>
      <c r="T30" s="81">
        <f aca="true" t="shared" si="6" ref="T30:T93">S30-($Q$12-$T$23)</f>
        <v>-9.40837272634928</v>
      </c>
      <c r="U30" s="87">
        <f t="shared" si="3"/>
      </c>
      <c r="V30" s="67">
        <f t="shared" si="4"/>
        <v>-9.408001099075628</v>
      </c>
      <c r="W30" s="164">
        <f aca="true" t="shared" si="7" ref="W30:W93">V30</f>
        <v>-9.408001099075628</v>
      </c>
      <c r="X30" s="68">
        <f>STDEVA(W29:W31)</f>
        <v>0.05217616268591796</v>
      </c>
      <c r="Y30" s="157"/>
      <c r="Z30" s="156"/>
    </row>
    <row r="31" spans="1:26" s="15" customFormat="1" ht="8.25">
      <c r="A31" s="82">
        <f>Spreadsheet!A4</f>
        <v>3</v>
      </c>
      <c r="B31" s="82">
        <f>Spreadsheet!B4</f>
        <v>2</v>
      </c>
      <c r="C31" s="83" t="str">
        <f>Spreadsheet!D4</f>
        <v>WWW-j1</v>
      </c>
      <c r="D31" s="83" t="str">
        <f>Spreadsheet!C4</f>
        <v>Standard</v>
      </c>
      <c r="E31" s="84">
        <f>Spreadsheet!E4</f>
        <v>46980</v>
      </c>
      <c r="F31" s="84">
        <f>Spreadsheet!F4</f>
        <v>0.7</v>
      </c>
      <c r="G31" s="85">
        <f>Spreadsheet!G4</f>
        <v>354.424</v>
      </c>
      <c r="H31" s="167">
        <f>Spreadsheet!H4</f>
        <v>-8.7908</v>
      </c>
      <c r="I31" s="85">
        <f>Spreadsheet!I4</f>
        <v>90.20821505</v>
      </c>
      <c r="J31" s="169">
        <f>Spreadsheet!J4</f>
        <v>8181.3</v>
      </c>
      <c r="K31" s="85">
        <f>Spreadsheet!K4</f>
        <v>-12.2982</v>
      </c>
      <c r="L31" s="85">
        <f>Spreadsheet!L4</f>
        <v>1.126509</v>
      </c>
      <c r="M31" s="85">
        <f>Spreadsheet!M4</f>
        <v>-21.3856</v>
      </c>
      <c r="N31" s="91">
        <f t="shared" si="5"/>
        <v>-0.033810000000000076</v>
      </c>
      <c r="O31" s="86">
        <f aca="true" t="shared" si="8" ref="O31:O103">H31+N31</f>
        <v>-8.824610000000002</v>
      </c>
      <c r="P31" s="66">
        <f t="shared" si="1"/>
        <v>-8.826359020413967</v>
      </c>
      <c r="Q31" s="87"/>
      <c r="R31" s="88">
        <f t="shared" si="2"/>
        <v>-9.182534623032083</v>
      </c>
      <c r="S31" s="88">
        <f>P31-R31+$Q$12</f>
        <v>-8.486150877706848</v>
      </c>
      <c r="T31" s="81">
        <f t="shared" si="6"/>
        <v>-9.423824397381884</v>
      </c>
      <c r="U31" s="87">
        <f t="shared" si="3"/>
      </c>
      <c r="V31" s="67">
        <f t="shared" si="4"/>
        <v>-9.423468221779265</v>
      </c>
      <c r="W31" s="164">
        <f t="shared" si="7"/>
        <v>-9.423468221779265</v>
      </c>
      <c r="X31" s="68">
        <f>AVERAGE(W29:W31)</f>
        <v>-9.385943476152875</v>
      </c>
      <c r="Y31" s="158"/>
      <c r="Z31" s="156"/>
    </row>
    <row r="32" spans="1:26" s="15" customFormat="1" ht="8.25">
      <c r="A32" s="82">
        <f>Spreadsheet!A5</f>
        <v>4</v>
      </c>
      <c r="B32" s="82">
        <f>Spreadsheet!B5</f>
        <v>2</v>
      </c>
      <c r="C32" s="83" t="str">
        <f>Spreadsheet!D5</f>
        <v>WWW-j1</v>
      </c>
      <c r="D32" s="83" t="str">
        <f>Spreadsheet!C5</f>
        <v>Standard</v>
      </c>
      <c r="E32" s="84">
        <f>Spreadsheet!E5</f>
        <v>46981</v>
      </c>
      <c r="F32" s="84">
        <f>Spreadsheet!F5</f>
        <v>0.7</v>
      </c>
      <c r="G32" s="85">
        <f>Spreadsheet!G5</f>
        <v>349.84</v>
      </c>
      <c r="H32" s="167">
        <f>Spreadsheet!H5</f>
        <v>-8.9457</v>
      </c>
      <c r="I32" s="85">
        <f>Spreadsheet!I5</f>
        <v>89.04154727</v>
      </c>
      <c r="J32" s="169">
        <f>Spreadsheet!J5</f>
        <v>8023.8</v>
      </c>
      <c r="K32" s="85">
        <f>Spreadsheet!K5</f>
        <v>-12.4526</v>
      </c>
      <c r="L32" s="85">
        <f>Spreadsheet!L5</f>
        <v>1.12645534</v>
      </c>
      <c r="M32" s="85">
        <f>Spreadsheet!M5</f>
        <v>-21.4548</v>
      </c>
      <c r="N32" s="91">
        <f t="shared" si="5"/>
        <v>-0.010185000000000081</v>
      </c>
      <c r="O32" s="86">
        <f t="shared" si="8"/>
        <v>-8.955885</v>
      </c>
      <c r="P32" s="66">
        <f t="shared" si="1"/>
        <v>-8.962896983723464</v>
      </c>
      <c r="Q32" s="87"/>
      <c r="R32" s="88">
        <f t="shared" si="2"/>
        <v>-9.177209081203335</v>
      </c>
      <c r="S32" s="88">
        <f>P32-R32+$Q$12</f>
        <v>-8.628014382845093</v>
      </c>
      <c r="T32" s="81">
        <f t="shared" si="6"/>
        <v>-9.565687902520128</v>
      </c>
      <c r="U32" s="87">
        <f t="shared" si="3"/>
      </c>
      <c r="V32" s="67">
        <f t="shared" si="4"/>
        <v>-9.565473590422648</v>
      </c>
      <c r="W32" s="164">
        <f t="shared" si="7"/>
        <v>-9.565473590422648</v>
      </c>
      <c r="X32" s="75"/>
      <c r="Y32" s="156"/>
      <c r="Z32" s="156"/>
    </row>
    <row r="33" spans="1:26" s="15" customFormat="1" ht="8.25">
      <c r="A33" s="82">
        <f>Spreadsheet!A6</f>
        <v>5</v>
      </c>
      <c r="B33" s="82">
        <f>Spreadsheet!B6</f>
        <v>2</v>
      </c>
      <c r="C33" s="83" t="str">
        <f>Spreadsheet!D6</f>
        <v>WWW-j1</v>
      </c>
      <c r="D33" s="83" t="str">
        <f>Spreadsheet!C6</f>
        <v>Standard</v>
      </c>
      <c r="E33" s="84">
        <f>Spreadsheet!E6</f>
        <v>46982</v>
      </c>
      <c r="F33" s="84">
        <f>Spreadsheet!F6</f>
        <v>0.7</v>
      </c>
      <c r="G33" s="85">
        <f>Spreadsheet!G6</f>
        <v>345.052</v>
      </c>
      <c r="H33" s="167">
        <f>Spreadsheet!H6</f>
        <v>-8.8962</v>
      </c>
      <c r="I33" s="85">
        <f>Spreadsheet!I6</f>
        <v>87.82290247</v>
      </c>
      <c r="J33" s="169">
        <f>Spreadsheet!J6</f>
        <v>7981.8</v>
      </c>
      <c r="K33" s="85">
        <f>Spreadsheet!K6</f>
        <v>-12.4031</v>
      </c>
      <c r="L33" s="85">
        <f>Spreadsheet!L6</f>
        <v>1.12643305</v>
      </c>
      <c r="M33" s="85">
        <f>Spreadsheet!M6</f>
        <v>-21.3975</v>
      </c>
      <c r="N33" s="91">
        <f t="shared" si="5"/>
        <v>-0.0038850000000000815</v>
      </c>
      <c r="O33" s="86">
        <f t="shared" si="8"/>
        <v>-8.900085</v>
      </c>
      <c r="P33" s="66">
        <f t="shared" si="1"/>
        <v>-8.900627823588685</v>
      </c>
      <c r="Q33" s="87"/>
      <c r="R33" s="88">
        <f t="shared" si="2"/>
        <v>-9.171883539374585</v>
      </c>
      <c r="S33" s="88">
        <f aca="true" t="shared" si="9" ref="S33:S96">P33-R33+$Q$12</f>
        <v>-8.571070764539064</v>
      </c>
      <c r="T33" s="81">
        <f t="shared" si="6"/>
        <v>-9.5087442842141</v>
      </c>
      <c r="U33" s="87">
        <f t="shared" si="3"/>
      </c>
      <c r="V33" s="67">
        <f t="shared" si="4"/>
        <v>-9.508473028498313</v>
      </c>
      <c r="W33" s="164">
        <f t="shared" si="7"/>
        <v>-9.508473028498313</v>
      </c>
      <c r="X33" s="68">
        <f>STDEVA(W32:W34)</f>
        <v>0.04733498481479343</v>
      </c>
      <c r="Y33" s="157"/>
      <c r="Z33" s="156"/>
    </row>
    <row r="34" spans="1:26" s="15" customFormat="1" ht="8.25">
      <c r="A34" s="82">
        <f>Spreadsheet!A7</f>
        <v>6</v>
      </c>
      <c r="B34" s="82">
        <f>Spreadsheet!B7</f>
        <v>2</v>
      </c>
      <c r="C34" s="83" t="str">
        <f>Spreadsheet!D7</f>
        <v>WWW-j1</v>
      </c>
      <c r="D34" s="83" t="str">
        <f>Spreadsheet!C7</f>
        <v>Standard</v>
      </c>
      <c r="E34" s="84">
        <f>Spreadsheet!E7</f>
        <v>46983</v>
      </c>
      <c r="F34" s="84">
        <f>Spreadsheet!F7</f>
        <v>0.7</v>
      </c>
      <c r="G34" s="85">
        <f>Spreadsheet!G7</f>
        <v>351.077</v>
      </c>
      <c r="H34" s="167">
        <f>Spreadsheet!H7</f>
        <v>-8.9579</v>
      </c>
      <c r="I34" s="85">
        <f>Spreadsheet!I7</f>
        <v>89.35639896</v>
      </c>
      <c r="J34" s="169">
        <f>Spreadsheet!J7</f>
        <v>8130.7</v>
      </c>
      <c r="K34" s="85">
        <f>Spreadsheet!K7</f>
        <v>-12.4646</v>
      </c>
      <c r="L34" s="85">
        <f>Spreadsheet!L7</f>
        <v>1.12665221</v>
      </c>
      <c r="M34" s="85">
        <f>Spreadsheet!M7</f>
        <v>-21.3999</v>
      </c>
      <c r="N34" s="91">
        <f t="shared" si="5"/>
        <v>-0.026220000000000025</v>
      </c>
      <c r="O34" s="86">
        <f t="shared" si="8"/>
        <v>-8.98412</v>
      </c>
      <c r="P34" s="66">
        <f t="shared" si="1"/>
        <v>-8.989168640737843</v>
      </c>
      <c r="Q34" s="87">
        <f>P34</f>
        <v>-8.989168640737843</v>
      </c>
      <c r="R34" s="88">
        <f t="shared" si="2"/>
        <v>-9.166557997545837</v>
      </c>
      <c r="S34" s="88">
        <f t="shared" si="9"/>
        <v>-8.66493712351697</v>
      </c>
      <c r="T34" s="81">
        <f t="shared" si="6"/>
        <v>-9.602610643192005</v>
      </c>
      <c r="U34" s="87">
        <f t="shared" si="3"/>
        <v>-9.602610643192005</v>
      </c>
      <c r="V34" s="67">
        <f t="shared" si="4"/>
        <v>-9.602433253835198</v>
      </c>
      <c r="W34" s="164">
        <f t="shared" si="7"/>
        <v>-9.602433253835198</v>
      </c>
      <c r="X34" s="68">
        <f>AVERAGE(W32:W34)</f>
        <v>-9.55879329091872</v>
      </c>
      <c r="Y34" s="157"/>
      <c r="Z34" s="156"/>
    </row>
    <row r="35" spans="1:26" s="15" customFormat="1" ht="8.25">
      <c r="A35" s="82">
        <f>Spreadsheet!A8</f>
        <v>7</v>
      </c>
      <c r="B35" s="82">
        <f>Spreadsheet!B8</f>
        <v>2</v>
      </c>
      <c r="C35" s="83" t="str">
        <f>Spreadsheet!D8</f>
        <v>WWW-j1</v>
      </c>
      <c r="D35" s="83" t="str">
        <f>Spreadsheet!C8</f>
        <v>Standard</v>
      </c>
      <c r="E35" s="84">
        <f>Spreadsheet!E8</f>
        <v>46984</v>
      </c>
      <c r="F35" s="84">
        <f>Spreadsheet!F8</f>
        <v>0.7</v>
      </c>
      <c r="G35" s="85">
        <f>Spreadsheet!G8</f>
        <v>347.672</v>
      </c>
      <c r="H35" s="167">
        <f>Spreadsheet!H8</f>
        <v>-9.0065</v>
      </c>
      <c r="I35" s="85">
        <f>Spreadsheet!I8</f>
        <v>88.48959986</v>
      </c>
      <c r="J35" s="169">
        <f>Spreadsheet!J8</f>
        <v>8031.8</v>
      </c>
      <c r="K35" s="85">
        <f>Spreadsheet!K8</f>
        <v>-12.5129</v>
      </c>
      <c r="L35" s="85">
        <f>Spreadsheet!L8</f>
        <v>1.1266256</v>
      </c>
      <c r="M35" s="85">
        <f>Spreadsheet!M8</f>
        <v>-21.4171</v>
      </c>
      <c r="N35" s="91">
        <f t="shared" si="5"/>
        <v>-0.01138500000000008</v>
      </c>
      <c r="O35" s="86">
        <f t="shared" si="8"/>
        <v>-9.017885000000001</v>
      </c>
      <c r="P35" s="66">
        <f t="shared" si="1"/>
        <v>-9.022035766979762</v>
      </c>
      <c r="Q35" s="87"/>
      <c r="R35" s="88">
        <f t="shared" si="2"/>
        <v>-9.161232455717089</v>
      </c>
      <c r="S35" s="88">
        <f t="shared" si="9"/>
        <v>-8.703129791587637</v>
      </c>
      <c r="T35" s="81">
        <f t="shared" si="6"/>
        <v>-9.640803311262673</v>
      </c>
      <c r="U35" s="87">
        <f t="shared" si="3"/>
      </c>
      <c r="V35" s="67">
        <f t="shared" si="4"/>
        <v>-9.640664114573935</v>
      </c>
      <c r="W35" s="164">
        <f t="shared" si="7"/>
        <v>-9.640664114573935</v>
      </c>
      <c r="X35" s="75"/>
      <c r="Y35" s="157"/>
      <c r="Z35" s="156"/>
    </row>
    <row r="36" spans="1:26" s="15" customFormat="1" ht="8.25">
      <c r="A36" s="82">
        <f>Spreadsheet!A9</f>
        <v>8</v>
      </c>
      <c r="B36" s="82">
        <f>Spreadsheet!B9</f>
        <v>2</v>
      </c>
      <c r="C36" s="83" t="str">
        <f>Spreadsheet!D9</f>
        <v>WWW-j1</v>
      </c>
      <c r="D36" s="83" t="str">
        <f>Spreadsheet!C9</f>
        <v>Standard</v>
      </c>
      <c r="E36" s="84">
        <f>Spreadsheet!E9</f>
        <v>46985</v>
      </c>
      <c r="F36" s="84">
        <f>Spreadsheet!F9</f>
        <v>0.7</v>
      </c>
      <c r="G36" s="85">
        <f>Spreadsheet!G9</f>
        <v>343.425</v>
      </c>
      <c r="H36" s="167">
        <f>Spreadsheet!H9</f>
        <v>-8.8342</v>
      </c>
      <c r="I36" s="85">
        <f>Spreadsheet!I9</f>
        <v>87.4088663</v>
      </c>
      <c r="J36" s="169">
        <f>Spreadsheet!J9</f>
        <v>7970.2</v>
      </c>
      <c r="K36" s="85">
        <f>Spreadsheet!K9</f>
        <v>-12.3415</v>
      </c>
      <c r="L36" s="85">
        <f>Spreadsheet!L9</f>
        <v>1.12660475</v>
      </c>
      <c r="M36" s="85">
        <f>Spreadsheet!M9</f>
        <v>-21.3938</v>
      </c>
      <c r="N36" s="91">
        <f t="shared" si="5"/>
        <v>-0.002145000000000027</v>
      </c>
      <c r="O36" s="86">
        <f>H36+N36</f>
        <v>-8.836345</v>
      </c>
      <c r="P36" s="66">
        <f t="shared" si="1"/>
        <v>-8.830662569270778</v>
      </c>
      <c r="Q36" s="87"/>
      <c r="R36" s="88">
        <f t="shared" si="2"/>
        <v>-9.15590691388834</v>
      </c>
      <c r="S36" s="88">
        <f t="shared" si="9"/>
        <v>-8.517082135707401</v>
      </c>
      <c r="T36" s="81">
        <f t="shared" si="6"/>
        <v>-9.454755655382437</v>
      </c>
      <c r="U36" s="87">
        <f t="shared" si="3"/>
      </c>
      <c r="V36" s="67">
        <f t="shared" si="4"/>
        <v>-9.45443041103782</v>
      </c>
      <c r="W36" s="164">
        <f t="shared" si="7"/>
        <v>-9.45443041103782</v>
      </c>
      <c r="X36" s="68">
        <f>STDEVA(W35:W37)</f>
        <v>0.10969999000829289</v>
      </c>
      <c r="Y36" s="159">
        <f>T23</f>
        <v>-9.78</v>
      </c>
      <c r="Z36" s="156"/>
    </row>
    <row r="37" spans="1:26" s="15" customFormat="1" ht="8.25">
      <c r="A37" s="82">
        <f>Spreadsheet!A10</f>
        <v>9</v>
      </c>
      <c r="B37" s="82">
        <f>Spreadsheet!B10</f>
        <v>2</v>
      </c>
      <c r="C37" s="83" t="str">
        <f>Spreadsheet!D10</f>
        <v>WWW-j1</v>
      </c>
      <c r="D37" s="83" t="str">
        <f>Spreadsheet!C10</f>
        <v>Standard</v>
      </c>
      <c r="E37" s="84">
        <f>Spreadsheet!E10</f>
        <v>46986</v>
      </c>
      <c r="F37" s="84">
        <f>Spreadsheet!F10</f>
        <v>0.7</v>
      </c>
      <c r="G37" s="85">
        <f>Spreadsheet!G10</f>
        <v>345.361</v>
      </c>
      <c r="H37" s="167">
        <f>Spreadsheet!H10</f>
        <v>-9.0034</v>
      </c>
      <c r="I37" s="85">
        <f>Spreadsheet!I10</f>
        <v>88.889</v>
      </c>
      <c r="J37" s="169">
        <f>Spreadsheet!J10</f>
        <v>8010.3</v>
      </c>
      <c r="K37" s="85">
        <f>Spreadsheet!K10</f>
        <v>-12.51</v>
      </c>
      <c r="L37" s="85">
        <f>Spreadsheet!L10</f>
        <v>1.12657274</v>
      </c>
      <c r="M37" s="85">
        <f>Spreadsheet!M10</f>
        <v>-21.4573</v>
      </c>
      <c r="N37" s="91">
        <f t="shared" si="5"/>
        <v>-0.00816000000000008</v>
      </c>
      <c r="O37" s="86">
        <f t="shared" si="8"/>
        <v>-9.01156</v>
      </c>
      <c r="P37" s="66">
        <f t="shared" si="1"/>
        <v>-9.01870959411492</v>
      </c>
      <c r="Q37" s="87">
        <f>P37</f>
        <v>-9.01870959411492</v>
      </c>
      <c r="R37" s="88">
        <f t="shared" si="2"/>
        <v>-9.150581372059591</v>
      </c>
      <c r="S37" s="88">
        <f t="shared" si="9"/>
        <v>-8.710454702380293</v>
      </c>
      <c r="T37" s="81">
        <f t="shared" si="6"/>
        <v>-9.648128222055329</v>
      </c>
      <c r="U37" s="87">
        <f t="shared" si="3"/>
        <v>-9.648128222055329</v>
      </c>
      <c r="V37" s="67">
        <f t="shared" si="4"/>
        <v>-9.647996350277383</v>
      </c>
      <c r="W37" s="164">
        <f t="shared" si="7"/>
        <v>-9.647996350277383</v>
      </c>
      <c r="X37" s="68">
        <f>AVERAGE(W35:W37)</f>
        <v>-9.581030291963046</v>
      </c>
      <c r="Y37" s="158">
        <f>AVERAGE(W29:W37)</f>
        <v>-9.508589019678213</v>
      </c>
      <c r="Z37" s="158">
        <f>Y37-Y36</f>
        <v>0.2714109803217859</v>
      </c>
    </row>
    <row r="38" spans="1:26" s="15" customFormat="1" ht="8.25">
      <c r="A38" s="82">
        <f>Spreadsheet!A11</f>
        <v>10</v>
      </c>
      <c r="B38" s="82">
        <f>Spreadsheet!B11</f>
        <v>2</v>
      </c>
      <c r="C38" s="83" t="str">
        <f>Spreadsheet!D11</f>
        <v>S1</v>
      </c>
      <c r="D38" s="83" t="str">
        <f>Spreadsheet!C11</f>
        <v>Probe 1</v>
      </c>
      <c r="E38" s="84">
        <f>Spreadsheet!E11</f>
        <v>46987</v>
      </c>
      <c r="F38" s="84">
        <f>Spreadsheet!F11</f>
        <v>0.7</v>
      </c>
      <c r="G38" s="85">
        <f>Spreadsheet!G11</f>
        <v>359.999</v>
      </c>
      <c r="H38" s="167">
        <f>Spreadsheet!H11</f>
        <v>-4.4889</v>
      </c>
      <c r="I38" s="85">
        <f>Spreadsheet!I11</f>
        <v>92.65646209</v>
      </c>
      <c r="J38" s="169">
        <f>Spreadsheet!J11</f>
        <v>8369.2</v>
      </c>
      <c r="K38" s="85">
        <f>Spreadsheet!K11</f>
        <v>-8.0163</v>
      </c>
      <c r="L38" s="85">
        <f>Spreadsheet!L11</f>
        <v>1.12665346</v>
      </c>
      <c r="M38" s="85">
        <f>Spreadsheet!M11</f>
        <v>-21.4546</v>
      </c>
      <c r="N38" s="91">
        <f t="shared" si="5"/>
        <v>-0.06199500000000016</v>
      </c>
      <c r="O38" s="86">
        <f t="shared" si="8"/>
        <v>-4.550895000000001</v>
      </c>
      <c r="P38" s="93">
        <f t="shared" si="1"/>
        <v>-4.353131061248386</v>
      </c>
      <c r="Q38" s="87"/>
      <c r="R38" s="88">
        <f t="shared" si="2"/>
        <v>-9.145255830230843</v>
      </c>
      <c r="S38" s="88">
        <f t="shared" si="9"/>
        <v>-4.050201711342507</v>
      </c>
      <c r="T38" s="81">
        <f t="shared" si="6"/>
        <v>-4.987875231017543</v>
      </c>
      <c r="U38" s="87">
        <f t="shared" si="3"/>
      </c>
      <c r="V38" s="69">
        <f t="shared" si="4"/>
        <v>-4.983083106248561</v>
      </c>
      <c r="W38" s="164">
        <f t="shared" si="7"/>
        <v>-4.983083106248561</v>
      </c>
      <c r="X38" s="70"/>
      <c r="Y38" s="158"/>
      <c r="Z38" s="158"/>
    </row>
    <row r="39" spans="1:26" s="15" customFormat="1" ht="8.25">
      <c r="A39" s="82">
        <f>Spreadsheet!A12</f>
        <v>11</v>
      </c>
      <c r="B39" s="82">
        <f>Spreadsheet!B12</f>
        <v>2</v>
      </c>
      <c r="C39" s="83" t="str">
        <f>Spreadsheet!D12</f>
        <v>S1</v>
      </c>
      <c r="D39" s="83" t="str">
        <f>Spreadsheet!C12</f>
        <v>Probe 1</v>
      </c>
      <c r="E39" s="84">
        <f>Spreadsheet!E12</f>
        <v>46988</v>
      </c>
      <c r="F39" s="84">
        <f>Spreadsheet!F12</f>
        <v>0.7</v>
      </c>
      <c r="G39" s="85">
        <f>Spreadsheet!G12</f>
        <v>358.162</v>
      </c>
      <c r="H39" s="167">
        <f>Spreadsheet!H12</f>
        <v>-4.2996</v>
      </c>
      <c r="I39" s="85">
        <f>Spreadsheet!I12</f>
        <v>92.18370918</v>
      </c>
      <c r="J39" s="169">
        <f>Spreadsheet!J12</f>
        <v>8350.3</v>
      </c>
      <c r="K39" s="85">
        <f>Spreadsheet!K12</f>
        <v>-7.8278</v>
      </c>
      <c r="L39" s="85">
        <f>Spreadsheet!L12</f>
        <v>1.12664853</v>
      </c>
      <c r="M39" s="85">
        <f>Spreadsheet!M12</f>
        <v>-21.4454</v>
      </c>
      <c r="N39" s="91">
        <f t="shared" si="5"/>
        <v>-0.05915999999999994</v>
      </c>
      <c r="O39" s="86">
        <f t="shared" si="8"/>
        <v>-4.35876</v>
      </c>
      <c r="P39" s="93">
        <f t="shared" si="1"/>
        <v>-4.276664648840512</v>
      </c>
      <c r="Q39" s="87"/>
      <c r="R39" s="88">
        <f t="shared" si="2"/>
        <v>-9.139930288402095</v>
      </c>
      <c r="S39" s="88">
        <f t="shared" si="9"/>
        <v>-3.979060840763381</v>
      </c>
      <c r="T39" s="81">
        <f t="shared" si="6"/>
        <v>-4.916734360438417</v>
      </c>
      <c r="U39" s="87">
        <f t="shared" si="3"/>
      </c>
      <c r="V39" s="69">
        <f t="shared" si="4"/>
        <v>-4.9118710947988555</v>
      </c>
      <c r="W39" s="164">
        <f t="shared" si="7"/>
        <v>-4.9118710947988555</v>
      </c>
      <c r="X39" s="70">
        <f>STDEVA(W38:W40)</f>
        <v>0.03636329339922431</v>
      </c>
      <c r="Y39" s="158"/>
      <c r="Z39" s="156"/>
    </row>
    <row r="40" spans="1:26" s="15" customFormat="1" ht="8.25">
      <c r="A40" s="82">
        <f>Spreadsheet!A13</f>
        <v>12</v>
      </c>
      <c r="B40" s="82">
        <f>Spreadsheet!B13</f>
        <v>2</v>
      </c>
      <c r="C40" s="83" t="str">
        <f>Spreadsheet!D13</f>
        <v>S1</v>
      </c>
      <c r="D40" s="83" t="str">
        <f>Spreadsheet!C13</f>
        <v>Probe 1</v>
      </c>
      <c r="E40" s="84">
        <f>Spreadsheet!E13</f>
        <v>46989</v>
      </c>
      <c r="F40" s="84">
        <f>Spreadsheet!F13</f>
        <v>0.7</v>
      </c>
      <c r="G40" s="85">
        <f>Spreadsheet!G13</f>
        <v>353.782</v>
      </c>
      <c r="H40" s="167">
        <f>Spreadsheet!H13</f>
        <v>-4.3153</v>
      </c>
      <c r="I40" s="85">
        <f>Spreadsheet!I13</f>
        <v>91.0565044</v>
      </c>
      <c r="J40" s="169">
        <f>Spreadsheet!J13</f>
        <v>8215.1</v>
      </c>
      <c r="K40" s="85">
        <f>Spreadsheet!K13</f>
        <v>-7.8436</v>
      </c>
      <c r="L40" s="85">
        <f>Spreadsheet!L13</f>
        <v>1.126604</v>
      </c>
      <c r="M40" s="85">
        <f>Spreadsheet!M13</f>
        <v>-21.514</v>
      </c>
      <c r="N40" s="91">
        <f t="shared" si="5"/>
        <v>-0.03888000000000011</v>
      </c>
      <c r="O40" s="86">
        <f t="shared" si="8"/>
        <v>-4.3541799999999995</v>
      </c>
      <c r="P40" s="93">
        <f t="shared" si="1"/>
        <v>-4.294135432916478</v>
      </c>
      <c r="Q40" s="87"/>
      <c r="R40" s="88">
        <f t="shared" si="2"/>
        <v>-9.134604746573345</v>
      </c>
      <c r="S40" s="88">
        <f t="shared" si="9"/>
        <v>-4.001857166668096</v>
      </c>
      <c r="T40" s="81">
        <f t="shared" si="6"/>
        <v>-4.939530686343132</v>
      </c>
      <c r="U40" s="87">
        <f t="shared" si="3"/>
      </c>
      <c r="V40" s="69">
        <f t="shared" si="4"/>
        <v>-4.934690217029476</v>
      </c>
      <c r="W40" s="164">
        <f t="shared" si="7"/>
        <v>-4.934690217029476</v>
      </c>
      <c r="X40" s="70">
        <f>AVERAGE(W38:W40)</f>
        <v>-4.9432148060256305</v>
      </c>
      <c r="Y40" s="158">
        <f>AVERAGE(W38:W40)</f>
        <v>-4.9432148060256305</v>
      </c>
      <c r="Z40" s="156"/>
    </row>
    <row r="41" spans="1:26" s="15" customFormat="1" ht="8.25">
      <c r="A41" s="82">
        <f>Spreadsheet!A14</f>
        <v>13</v>
      </c>
      <c r="B41" s="82">
        <f>Spreadsheet!B14</f>
        <v>2</v>
      </c>
      <c r="C41" s="83" t="str">
        <f>Spreadsheet!D14</f>
        <v>S1</v>
      </c>
      <c r="D41" s="83" t="str">
        <f>Spreadsheet!C14</f>
        <v>Probe 2</v>
      </c>
      <c r="E41" s="84">
        <f>Spreadsheet!E14</f>
        <v>46990</v>
      </c>
      <c r="F41" s="84">
        <f>Spreadsheet!F14</f>
        <v>0.7</v>
      </c>
      <c r="G41" s="85">
        <f>Spreadsheet!G14</f>
        <v>363.52</v>
      </c>
      <c r="H41" s="167">
        <f>Spreadsheet!H14</f>
        <v>-4.2588</v>
      </c>
      <c r="I41" s="85">
        <f>Spreadsheet!I14</f>
        <v>93.56278796</v>
      </c>
      <c r="J41" s="169">
        <f>Spreadsheet!J14</f>
        <v>8471.9</v>
      </c>
      <c r="K41" s="85">
        <f>Spreadsheet!K14</f>
        <v>-7.7873</v>
      </c>
      <c r="L41" s="85">
        <f>Spreadsheet!L14</f>
        <v>1.12667153</v>
      </c>
      <c r="M41" s="85">
        <f>Spreadsheet!M14</f>
        <v>-21.4627</v>
      </c>
      <c r="N41" s="91">
        <f t="shared" si="5"/>
        <v>-0.0774</v>
      </c>
      <c r="O41" s="86">
        <f t="shared" si="8"/>
        <v>-4.3362</v>
      </c>
      <c r="P41" s="93">
        <f t="shared" si="1"/>
        <v>-4.291249028929073</v>
      </c>
      <c r="Q41" s="87"/>
      <c r="R41" s="88">
        <f t="shared" si="2"/>
        <v>-9.129279204744597</v>
      </c>
      <c r="S41" s="88">
        <f t="shared" si="9"/>
        <v>-4.00429630450944</v>
      </c>
      <c r="T41" s="81">
        <f t="shared" si="6"/>
        <v>-4.941969824184476</v>
      </c>
      <c r="U41" s="87">
        <f t="shared" si="3"/>
      </c>
      <c r="V41" s="71">
        <f t="shared" si="4"/>
        <v>-4.9371317940086605</v>
      </c>
      <c r="W41" s="164">
        <f t="shared" si="7"/>
        <v>-4.9371317940086605</v>
      </c>
      <c r="X41" s="72"/>
      <c r="Y41" s="158"/>
      <c r="Z41" s="158"/>
    </row>
    <row r="42" spans="1:26" s="15" customFormat="1" ht="8.25">
      <c r="A42" s="82">
        <f>Spreadsheet!A15</f>
        <v>14</v>
      </c>
      <c r="B42" s="82">
        <f>Spreadsheet!B15</f>
        <v>2</v>
      </c>
      <c r="C42" s="83" t="str">
        <f>Spreadsheet!D15</f>
        <v>S1</v>
      </c>
      <c r="D42" s="83" t="str">
        <f>Spreadsheet!C15</f>
        <v>Probe 2</v>
      </c>
      <c r="E42" s="84">
        <f>Spreadsheet!E15</f>
        <v>46991</v>
      </c>
      <c r="F42" s="84">
        <f>Spreadsheet!F15</f>
        <v>0.7</v>
      </c>
      <c r="G42" s="85">
        <f>Spreadsheet!G15</f>
        <v>362.741</v>
      </c>
      <c r="H42" s="167">
        <f>Spreadsheet!H15</f>
        <v>-4.2239</v>
      </c>
      <c r="I42" s="85">
        <f>Spreadsheet!I15</f>
        <v>93.36235193</v>
      </c>
      <c r="J42" s="169">
        <f>Spreadsheet!J15</f>
        <v>8457.6</v>
      </c>
      <c r="K42" s="85">
        <f>Spreadsheet!K15</f>
        <v>-7.7523</v>
      </c>
      <c r="L42" s="85">
        <f>Spreadsheet!L15</f>
        <v>1.12670479</v>
      </c>
      <c r="M42" s="85">
        <f>Spreadsheet!M15</f>
        <v>-21.3791</v>
      </c>
      <c r="N42" s="91">
        <f t="shared" si="5"/>
        <v>-0.0752550000000001</v>
      </c>
      <c r="O42" s="86">
        <f t="shared" si="8"/>
        <v>-4.299155000000001</v>
      </c>
      <c r="P42" s="93">
        <f t="shared" si="1"/>
        <v>-4.2702607278322215</v>
      </c>
      <c r="Q42" s="87"/>
      <c r="R42" s="88">
        <f t="shared" si="2"/>
        <v>-9.123953662915849</v>
      </c>
      <c r="S42" s="88">
        <f t="shared" si="9"/>
        <v>-3.9886335452413366</v>
      </c>
      <c r="T42" s="81">
        <f t="shared" si="6"/>
        <v>-4.926307064916372</v>
      </c>
      <c r="U42" s="87">
        <f t="shared" si="3"/>
      </c>
      <c r="V42" s="71">
        <f t="shared" si="4"/>
        <v>-4.921453371981289</v>
      </c>
      <c r="W42" s="164">
        <f t="shared" si="7"/>
        <v>-4.921453371981289</v>
      </c>
      <c r="X42" s="72">
        <f>STDEVA(W41:W43)</f>
        <v>0.03915840080148199</v>
      </c>
      <c r="Y42" s="158"/>
      <c r="Z42" s="156"/>
    </row>
    <row r="43" spans="1:26" s="15" customFormat="1" ht="8.25">
      <c r="A43" s="82">
        <f>Spreadsheet!A16</f>
        <v>15</v>
      </c>
      <c r="B43" s="82">
        <f>Spreadsheet!B16</f>
        <v>2</v>
      </c>
      <c r="C43" s="83" t="str">
        <f>Spreadsheet!D16</f>
        <v>S1</v>
      </c>
      <c r="D43" s="83" t="str">
        <f>Spreadsheet!C16</f>
        <v>Probe 2</v>
      </c>
      <c r="E43" s="84">
        <f>Spreadsheet!E16</f>
        <v>46992</v>
      </c>
      <c r="F43" s="84">
        <f>Spreadsheet!F16</f>
        <v>0.7</v>
      </c>
      <c r="G43" s="85">
        <f>Spreadsheet!G16</f>
        <v>359.335</v>
      </c>
      <c r="H43" s="167">
        <f>Spreadsheet!H16</f>
        <v>-4.1927</v>
      </c>
      <c r="I43" s="85">
        <f>Spreadsheet!I16</f>
        <v>92.48579258</v>
      </c>
      <c r="J43" s="169">
        <f>Spreadsheet!J16</f>
        <v>8342.4</v>
      </c>
      <c r="K43" s="85">
        <f>Spreadsheet!K16</f>
        <v>-7.7214</v>
      </c>
      <c r="L43" s="85">
        <f>Spreadsheet!L16</f>
        <v>1.12658751</v>
      </c>
      <c r="M43" s="85">
        <f>Spreadsheet!M16</f>
        <v>-21.4891</v>
      </c>
      <c r="N43" s="91">
        <f t="shared" si="5"/>
        <v>-0.05797499999999999</v>
      </c>
      <c r="O43" s="86">
        <f t="shared" si="8"/>
        <v>-4.250675</v>
      </c>
      <c r="P43" s="93">
        <f t="shared" si="1"/>
        <v>-4.206381604697507</v>
      </c>
      <c r="Q43" s="87"/>
      <c r="R43" s="88">
        <f t="shared" si="2"/>
        <v>-9.118628121087099</v>
      </c>
      <c r="S43" s="88">
        <f t="shared" si="9"/>
        <v>-3.9300799639353716</v>
      </c>
      <c r="T43" s="81">
        <f t="shared" si="6"/>
        <v>-4.867753483610407</v>
      </c>
      <c r="U43" s="87">
        <f t="shared" si="3"/>
      </c>
      <c r="V43" s="71">
        <f t="shared" si="4"/>
        <v>-4.862841237094019</v>
      </c>
      <c r="W43" s="164">
        <f t="shared" si="7"/>
        <v>-4.862841237094019</v>
      </c>
      <c r="X43" s="72">
        <f>AVERAGE(W41:W43)</f>
        <v>-4.907142134361323</v>
      </c>
      <c r="Y43" s="158">
        <f>AVERAGE(W41:W43)</f>
        <v>-4.907142134361323</v>
      </c>
      <c r="Z43" s="156"/>
    </row>
    <row r="44" spans="1:26" s="15" customFormat="1" ht="8.25">
      <c r="A44" s="82">
        <f>Spreadsheet!A17</f>
        <v>16</v>
      </c>
      <c r="B44" s="82">
        <f>Spreadsheet!B17</f>
        <v>2</v>
      </c>
      <c r="C44" s="83" t="str">
        <f>Spreadsheet!D17</f>
        <v>S1</v>
      </c>
      <c r="D44" s="83" t="str">
        <f>Spreadsheet!C17</f>
        <v>Probe 3</v>
      </c>
      <c r="E44" s="84">
        <f>Spreadsheet!E17</f>
        <v>46993</v>
      </c>
      <c r="F44" s="84">
        <f>Spreadsheet!F17</f>
        <v>0.7</v>
      </c>
      <c r="G44" s="85">
        <f>Spreadsheet!G17</f>
        <v>357.231</v>
      </c>
      <c r="H44" s="167">
        <f>Spreadsheet!H17</f>
        <v>-4.2724</v>
      </c>
      <c r="I44" s="85">
        <f>Spreadsheet!I17</f>
        <v>91.94416453</v>
      </c>
      <c r="J44" s="169">
        <f>Spreadsheet!J17</f>
        <v>8274.7</v>
      </c>
      <c r="K44" s="85">
        <f>Spreadsheet!K17</f>
        <v>-7.8008</v>
      </c>
      <c r="L44" s="85">
        <f>Spreadsheet!L17</f>
        <v>1.12665033</v>
      </c>
      <c r="M44" s="85">
        <f>Spreadsheet!M17</f>
        <v>-21.4622</v>
      </c>
      <c r="N44" s="91">
        <f t="shared" si="5"/>
        <v>-0.04782000000000016</v>
      </c>
      <c r="O44" s="86">
        <f t="shared" si="8"/>
        <v>-4.32022</v>
      </c>
      <c r="P44" s="93">
        <f t="shared" si="1"/>
        <v>-4.294174035906555</v>
      </c>
      <c r="Q44" s="87"/>
      <c r="R44" s="88">
        <f t="shared" si="2"/>
        <v>-9.11330257925835</v>
      </c>
      <c r="S44" s="88">
        <f t="shared" si="9"/>
        <v>-4.023197936973168</v>
      </c>
      <c r="T44" s="81">
        <f t="shared" si="6"/>
        <v>-4.960871456648204</v>
      </c>
      <c r="U44" s="87">
        <f t="shared" si="3"/>
      </c>
      <c r="V44" s="69">
        <f t="shared" si="4"/>
        <v>-4.956052328104852</v>
      </c>
      <c r="W44" s="164">
        <f t="shared" si="7"/>
        <v>-4.956052328104852</v>
      </c>
      <c r="X44" s="70"/>
      <c r="Y44" s="158"/>
      <c r="Z44" s="158"/>
    </row>
    <row r="45" spans="1:26" s="15" customFormat="1" ht="8.25">
      <c r="A45" s="82">
        <f>Spreadsheet!A18</f>
        <v>17</v>
      </c>
      <c r="B45" s="82">
        <f>Spreadsheet!B18</f>
        <v>2</v>
      </c>
      <c r="C45" s="83" t="str">
        <f>Spreadsheet!D18</f>
        <v>S1</v>
      </c>
      <c r="D45" s="83" t="str">
        <f>Spreadsheet!C18</f>
        <v>Probe 3</v>
      </c>
      <c r="E45" s="84">
        <f>Spreadsheet!E18</f>
        <v>46994</v>
      </c>
      <c r="F45" s="84">
        <f>Spreadsheet!F18</f>
        <v>0.7</v>
      </c>
      <c r="G45" s="85">
        <f>Spreadsheet!G18</f>
        <v>358.386</v>
      </c>
      <c r="H45" s="167">
        <f>Spreadsheet!H18</f>
        <v>-4.3632</v>
      </c>
      <c r="I45" s="85">
        <f>Spreadsheet!I18</f>
        <v>92.24136078</v>
      </c>
      <c r="J45" s="169">
        <f>Spreadsheet!J18</f>
        <v>8314</v>
      </c>
      <c r="K45" s="85">
        <f>Spreadsheet!K18</f>
        <v>-7.8912</v>
      </c>
      <c r="L45" s="85">
        <f>Spreadsheet!L18</f>
        <v>1.12663503</v>
      </c>
      <c r="M45" s="85">
        <f>Spreadsheet!M18</f>
        <v>-21.4638</v>
      </c>
      <c r="N45" s="91">
        <f t="shared" si="5"/>
        <v>-0.05371500000000005</v>
      </c>
      <c r="O45" s="86">
        <f t="shared" si="8"/>
        <v>-4.416915</v>
      </c>
      <c r="P45" s="93">
        <f t="shared" si="1"/>
        <v>-4.407265194299468</v>
      </c>
      <c r="Q45" s="87"/>
      <c r="R45" s="88">
        <f t="shared" si="2"/>
        <v>-9.107977037429603</v>
      </c>
      <c r="S45" s="88">
        <f t="shared" si="9"/>
        <v>-4.141614637194829</v>
      </c>
      <c r="T45" s="81">
        <f t="shared" si="6"/>
        <v>-5.079288156869865</v>
      </c>
      <c r="U45" s="87">
        <f t="shared" si="3"/>
      </c>
      <c r="V45" s="69">
        <f t="shared" si="4"/>
        <v>-5.074587445026735</v>
      </c>
      <c r="W45" s="164">
        <f t="shared" si="7"/>
        <v>-5.074587445026735</v>
      </c>
      <c r="X45" s="70">
        <f>STDEVA(W44:W46)</f>
        <v>0.06071488218744408</v>
      </c>
      <c r="Y45" s="158"/>
      <c r="Z45" s="156"/>
    </row>
    <row r="46" spans="1:26" s="15" customFormat="1" ht="8.25">
      <c r="A46" s="82">
        <f>Spreadsheet!A19</f>
        <v>18</v>
      </c>
      <c r="B46" s="82">
        <f>Spreadsheet!B19</f>
        <v>2</v>
      </c>
      <c r="C46" s="83" t="str">
        <f>Spreadsheet!D19</f>
        <v>S1</v>
      </c>
      <c r="D46" s="83" t="str">
        <f>Spreadsheet!C19</f>
        <v>Probe 3</v>
      </c>
      <c r="E46" s="84">
        <f>Spreadsheet!E19</f>
        <v>46995</v>
      </c>
      <c r="F46" s="84">
        <f>Spreadsheet!F19</f>
        <v>0.7</v>
      </c>
      <c r="G46" s="85">
        <f>Spreadsheet!G19</f>
        <v>363.59</v>
      </c>
      <c r="H46" s="167">
        <f>Spreadsheet!H19</f>
        <v>-4.2943</v>
      </c>
      <c r="I46" s="85">
        <f>Spreadsheet!I19</f>
        <v>93.58086523</v>
      </c>
      <c r="J46" s="169">
        <f>Spreadsheet!J19</f>
        <v>8438.3</v>
      </c>
      <c r="K46" s="85">
        <f>Spreadsheet!K19</f>
        <v>-7.8226</v>
      </c>
      <c r="L46" s="85">
        <f>Spreadsheet!L19</f>
        <v>1.12662439</v>
      </c>
      <c r="M46" s="85">
        <f>Spreadsheet!M19</f>
        <v>-21.4474</v>
      </c>
      <c r="N46" s="91">
        <f t="shared" si="5"/>
        <v>-0.07235999999999994</v>
      </c>
      <c r="O46" s="86">
        <f t="shared" si="8"/>
        <v>-4.3666599999999995</v>
      </c>
      <c r="P46" s="93">
        <f t="shared" si="1"/>
        <v>-4.365533055353058</v>
      </c>
      <c r="Q46" s="87"/>
      <c r="R46" s="88">
        <f t="shared" si="2"/>
        <v>-9.102651495600854</v>
      </c>
      <c r="S46" s="88">
        <f t="shared" si="9"/>
        <v>-4.1052080400771676</v>
      </c>
      <c r="T46" s="81">
        <f t="shared" si="6"/>
        <v>-5.042881559752203</v>
      </c>
      <c r="U46" s="87">
        <f t="shared" si="3"/>
      </c>
      <c r="V46" s="69">
        <f t="shared" si="4"/>
        <v>-5.038144441311956</v>
      </c>
      <c r="W46" s="164">
        <f t="shared" si="7"/>
        <v>-5.038144441311956</v>
      </c>
      <c r="X46" s="70">
        <f>AVERAGE(W44:W46)</f>
        <v>-5.022928071481181</v>
      </c>
      <c r="Y46" s="158">
        <f>AVERAGE(W44:W46)</f>
        <v>-5.022928071481181</v>
      </c>
      <c r="Z46" s="156"/>
    </row>
    <row r="47" spans="1:26" s="15" customFormat="1" ht="8.25">
      <c r="A47" s="82">
        <f>Spreadsheet!A20</f>
        <v>19</v>
      </c>
      <c r="B47" s="82">
        <f>Spreadsheet!B20</f>
        <v>2</v>
      </c>
      <c r="C47" s="83" t="str">
        <f>Spreadsheet!D20</f>
        <v>S1</v>
      </c>
      <c r="D47" s="83" t="str">
        <f>Spreadsheet!C20</f>
        <v>Probe 4</v>
      </c>
      <c r="E47" s="84">
        <f>Spreadsheet!E20</f>
        <v>46996</v>
      </c>
      <c r="F47" s="84">
        <f>Spreadsheet!F20</f>
        <v>0.7</v>
      </c>
      <c r="G47" s="85">
        <f>Spreadsheet!G20</f>
        <v>361.077</v>
      </c>
      <c r="H47" s="167">
        <f>Spreadsheet!H20</f>
        <v>-4.182</v>
      </c>
      <c r="I47" s="85">
        <f>Spreadsheet!I20</f>
        <v>92.93404666</v>
      </c>
      <c r="J47" s="169">
        <f>Spreadsheet!J20</f>
        <v>8349.1</v>
      </c>
      <c r="K47" s="85">
        <f>Spreadsheet!K20</f>
        <v>-7.7107</v>
      </c>
      <c r="L47" s="85">
        <f>Spreadsheet!L20</f>
        <v>1.12664581</v>
      </c>
      <c r="M47" s="85">
        <f>Spreadsheet!M20</f>
        <v>-21.4412</v>
      </c>
      <c r="N47" s="91">
        <f t="shared" si="5"/>
        <v>-0.0589800000000001</v>
      </c>
      <c r="O47" s="86">
        <f t="shared" si="8"/>
        <v>-4.24098</v>
      </c>
      <c r="P47" s="93">
        <f t="shared" si="1"/>
        <v>-4.2356761012533095</v>
      </c>
      <c r="Q47" s="87"/>
      <c r="R47" s="88">
        <f t="shared" si="2"/>
        <v>-9.097325953772105</v>
      </c>
      <c r="S47" s="88">
        <f t="shared" si="9"/>
        <v>-3.9806766278061687</v>
      </c>
      <c r="T47" s="81">
        <f t="shared" si="6"/>
        <v>-4.918350147481204</v>
      </c>
      <c r="U47" s="87">
        <f t="shared" si="3"/>
      </c>
      <c r="V47" s="71">
        <f t="shared" si="4"/>
        <v>-4.913488497628686</v>
      </c>
      <c r="W47" s="164">
        <f t="shared" si="7"/>
        <v>-4.913488497628686</v>
      </c>
      <c r="X47" s="72"/>
      <c r="Y47" s="158"/>
      <c r="Z47" s="158"/>
    </row>
    <row r="48" spans="1:26" s="15" customFormat="1" ht="8.25">
      <c r="A48" s="82">
        <f>Spreadsheet!A21</f>
        <v>20</v>
      </c>
      <c r="B48" s="82">
        <f>Spreadsheet!B21</f>
        <v>2</v>
      </c>
      <c r="C48" s="83" t="str">
        <f>Spreadsheet!D21</f>
        <v>S1</v>
      </c>
      <c r="D48" s="83" t="str">
        <f>Spreadsheet!C21</f>
        <v>Probe 4</v>
      </c>
      <c r="E48" s="84">
        <f>Spreadsheet!E21</f>
        <v>46997</v>
      </c>
      <c r="F48" s="84">
        <f>Spreadsheet!F21</f>
        <v>0.7</v>
      </c>
      <c r="G48" s="85">
        <f>Spreadsheet!G21</f>
        <v>358.159</v>
      </c>
      <c r="H48" s="167">
        <f>Spreadsheet!H21</f>
        <v>-4.323</v>
      </c>
      <c r="I48" s="85">
        <f>Spreadsheet!I21</f>
        <v>92.18293692</v>
      </c>
      <c r="J48" s="169">
        <f>Spreadsheet!J21</f>
        <v>8325.1</v>
      </c>
      <c r="K48" s="85">
        <f>Spreadsheet!K21</f>
        <v>-7.8513</v>
      </c>
      <c r="L48" s="85">
        <f>Spreadsheet!L21</f>
        <v>1.12659392</v>
      </c>
      <c r="M48" s="85">
        <f>Spreadsheet!M21</f>
        <v>-21.5424</v>
      </c>
      <c r="N48" s="91">
        <f t="shared" si="5"/>
        <v>-0.0553800000000001</v>
      </c>
      <c r="O48" s="86">
        <f t="shared" si="8"/>
        <v>-4.378380000000001</v>
      </c>
      <c r="P48" s="93">
        <f t="shared" si="1"/>
        <v>-4.382341284801516</v>
      </c>
      <c r="Q48" s="87"/>
      <c r="R48" s="88">
        <f t="shared" si="2"/>
        <v>-9.092000411943356</v>
      </c>
      <c r="S48" s="88">
        <f t="shared" si="9"/>
        <v>-4.132667353183123</v>
      </c>
      <c r="T48" s="81">
        <f t="shared" si="6"/>
        <v>-5.070340872858159</v>
      </c>
      <c r="U48" s="87">
        <f t="shared" si="3"/>
      </c>
      <c r="V48" s="71">
        <f t="shared" si="4"/>
        <v>-5.0656312137310175</v>
      </c>
      <c r="W48" s="164">
        <f t="shared" si="7"/>
        <v>-5.0656312137310175</v>
      </c>
      <c r="X48" s="72">
        <f>STDEVA(W47:W49)</f>
        <v>0.08583161829405046</v>
      </c>
      <c r="Y48" s="158"/>
      <c r="Z48" s="156"/>
    </row>
    <row r="49" spans="1:26" s="15" customFormat="1" ht="8.25">
      <c r="A49" s="82">
        <f>Spreadsheet!A22</f>
        <v>21</v>
      </c>
      <c r="B49" s="82">
        <f>Spreadsheet!B22</f>
        <v>2</v>
      </c>
      <c r="C49" s="83" t="str">
        <f>Spreadsheet!D22</f>
        <v>S1</v>
      </c>
      <c r="D49" s="83" t="str">
        <f>Spreadsheet!C22</f>
        <v>Probe 4</v>
      </c>
      <c r="E49" s="84">
        <f>Spreadsheet!E22</f>
        <v>46998</v>
      </c>
      <c r="F49" s="84">
        <f>Spreadsheet!F22</f>
        <v>0.7</v>
      </c>
      <c r="G49" s="85">
        <f>Spreadsheet!G22</f>
        <v>363.262</v>
      </c>
      <c r="H49" s="167">
        <f>Spreadsheet!H22</f>
        <v>-4.2942</v>
      </c>
      <c r="I49" s="85">
        <f>Spreadsheet!I22</f>
        <v>93.49646503</v>
      </c>
      <c r="J49" s="169">
        <f>Spreadsheet!J22</f>
        <v>8455.9</v>
      </c>
      <c r="K49" s="85">
        <f>Spreadsheet!K22</f>
        <v>-7.8225</v>
      </c>
      <c r="L49" s="85">
        <f>Spreadsheet!L22</f>
        <v>1.12657204</v>
      </c>
      <c r="M49" s="85">
        <f>Spreadsheet!M22</f>
        <v>-21.4644</v>
      </c>
      <c r="N49" s="91">
        <f t="shared" si="5"/>
        <v>-0.075</v>
      </c>
      <c r="O49" s="86">
        <f t="shared" si="8"/>
        <v>-4.3692</v>
      </c>
      <c r="P49" s="93">
        <f t="shared" si="1"/>
        <v>-4.369803942721953</v>
      </c>
      <c r="Q49" s="87"/>
      <c r="R49" s="88">
        <f t="shared" si="2"/>
        <v>-9.086674870114608</v>
      </c>
      <c r="S49" s="88">
        <f t="shared" si="9"/>
        <v>-4.1254555529323085</v>
      </c>
      <c r="T49" s="81">
        <f t="shared" si="6"/>
        <v>-5.063129072607344</v>
      </c>
      <c r="U49" s="87">
        <f t="shared" si="3"/>
      </c>
      <c r="V49" s="71">
        <f t="shared" si="4"/>
        <v>-5.058412201679952</v>
      </c>
      <c r="W49" s="164">
        <f t="shared" si="7"/>
        <v>-5.058412201679952</v>
      </c>
      <c r="X49" s="72">
        <f>AVERAGE(W47:W49)</f>
        <v>-5.012510637679886</v>
      </c>
      <c r="Y49" s="158">
        <f>AVERAGE(W47:W49)</f>
        <v>-5.012510637679886</v>
      </c>
      <c r="Z49" s="156"/>
    </row>
    <row r="50" spans="1:26" s="15" customFormat="1" ht="8.25">
      <c r="A50" s="82">
        <f>Spreadsheet!A23</f>
        <v>22</v>
      </c>
      <c r="B50" s="82">
        <f>Spreadsheet!B23</f>
        <v>2</v>
      </c>
      <c r="C50" s="83" t="str">
        <f>Spreadsheet!D23</f>
        <v>WWW-j1</v>
      </c>
      <c r="D50" s="83" t="str">
        <f>Spreadsheet!C23</f>
        <v>Standard</v>
      </c>
      <c r="E50" s="84">
        <f>Spreadsheet!E23</f>
        <v>46999</v>
      </c>
      <c r="F50" s="84">
        <f>Spreadsheet!F23</f>
        <v>0.7</v>
      </c>
      <c r="G50" s="85">
        <f>Spreadsheet!G23</f>
        <v>357.522</v>
      </c>
      <c r="H50" s="167">
        <f>Spreadsheet!H23</f>
        <v>-8.801</v>
      </c>
      <c r="I50" s="85">
        <f>Spreadsheet!I23</f>
        <v>92.01901023</v>
      </c>
      <c r="J50" s="169">
        <f>Spreadsheet!J23</f>
        <v>8321.4</v>
      </c>
      <c r="K50" s="85">
        <f>Spreadsheet!K23</f>
        <v>-12.3085</v>
      </c>
      <c r="L50" s="85">
        <f>Spreadsheet!L23</f>
        <v>1.12651556</v>
      </c>
      <c r="M50" s="85">
        <f>Spreadsheet!M23</f>
        <v>-21.4663</v>
      </c>
      <c r="N50" s="91">
        <f t="shared" si="5"/>
        <v>-0.05482499999999999</v>
      </c>
      <c r="O50" s="86">
        <f t="shared" si="8"/>
        <v>-8.855825</v>
      </c>
      <c r="P50" s="66">
        <f t="shared" si="1"/>
        <v>-9.057770590824244</v>
      </c>
      <c r="Q50" s="87"/>
      <c r="R50" s="88">
        <f t="shared" si="2"/>
        <v>-9.081349328285858</v>
      </c>
      <c r="S50" s="88">
        <f t="shared" si="9"/>
        <v>-8.81874774286335</v>
      </c>
      <c r="T50" s="81">
        <f t="shared" si="6"/>
        <v>-9.756421262538385</v>
      </c>
      <c r="U50" s="87">
        <f t="shared" si="3"/>
      </c>
      <c r="V50" s="67">
        <f t="shared" si="4"/>
        <v>-9.756397683800923</v>
      </c>
      <c r="W50" s="164">
        <f t="shared" si="7"/>
        <v>-9.756397683800923</v>
      </c>
      <c r="X50" s="68"/>
      <c r="Y50" s="156"/>
      <c r="Z50" s="156"/>
    </row>
    <row r="51" spans="1:26" s="15" customFormat="1" ht="8.25">
      <c r="A51" s="82">
        <f>Spreadsheet!A24</f>
        <v>23</v>
      </c>
      <c r="B51" s="82">
        <f>Spreadsheet!B24</f>
        <v>2</v>
      </c>
      <c r="C51" s="83" t="str">
        <f>Spreadsheet!D24</f>
        <v>WWW-j1</v>
      </c>
      <c r="D51" s="83" t="str">
        <f>Spreadsheet!C24</f>
        <v>Standard</v>
      </c>
      <c r="E51" s="84">
        <f>Spreadsheet!E24</f>
        <v>47000</v>
      </c>
      <c r="F51" s="84">
        <f>Spreadsheet!F24</f>
        <v>0.7</v>
      </c>
      <c r="G51" s="85">
        <f>Spreadsheet!G24</f>
        <v>360.372</v>
      </c>
      <c r="H51" s="167">
        <f>Spreadsheet!H24</f>
        <v>-9.0275</v>
      </c>
      <c r="I51" s="85">
        <f>Spreadsheet!I24</f>
        <v>92.7525503</v>
      </c>
      <c r="J51" s="169">
        <f>Spreadsheet!J24</f>
        <v>8385.9</v>
      </c>
      <c r="K51" s="85">
        <f>Spreadsheet!K24</f>
        <v>-12.534</v>
      </c>
      <c r="L51" s="85">
        <f>Spreadsheet!L24</f>
        <v>1.12651778</v>
      </c>
      <c r="M51" s="85">
        <f>Spreadsheet!M24</f>
        <v>-21.4742</v>
      </c>
      <c r="N51" s="91">
        <f t="shared" si="5"/>
        <v>-0.06449999999999999</v>
      </c>
      <c r="O51" s="86">
        <f t="shared" si="8"/>
        <v>-9.092</v>
      </c>
      <c r="P51" s="66">
        <f t="shared" si="1"/>
        <v>-9.178845101028903</v>
      </c>
      <c r="Q51" s="87"/>
      <c r="R51" s="88">
        <f t="shared" si="2"/>
        <v>-9.07602378645711</v>
      </c>
      <c r="S51" s="88">
        <f t="shared" si="9"/>
        <v>-8.945147794896757</v>
      </c>
      <c r="T51" s="81">
        <f t="shared" si="6"/>
        <v>-9.882821314571792</v>
      </c>
      <c r="U51" s="87">
        <f t="shared" si="3"/>
      </c>
      <c r="V51" s="67">
        <f t="shared" si="4"/>
        <v>-9.882924135886364</v>
      </c>
      <c r="W51" s="164">
        <f t="shared" si="7"/>
        <v>-9.882924135886364</v>
      </c>
      <c r="X51" s="68">
        <f>STDEVA(V50:V52)</f>
        <v>0.07024686717288536</v>
      </c>
      <c r="Y51" s="159">
        <f>T23</f>
        <v>-9.78</v>
      </c>
      <c r="Z51" s="156"/>
    </row>
    <row r="52" spans="1:26" s="15" customFormat="1" ht="8.25">
      <c r="A52" s="82">
        <f>Spreadsheet!A25</f>
        <v>24</v>
      </c>
      <c r="B52" s="82">
        <f>Spreadsheet!B25</f>
        <v>2</v>
      </c>
      <c r="C52" s="83" t="str">
        <f>Spreadsheet!D25</f>
        <v>WWW-j1</v>
      </c>
      <c r="D52" s="83" t="str">
        <f>Spreadsheet!C25</f>
        <v>Standard</v>
      </c>
      <c r="E52" s="84">
        <f>Spreadsheet!E25</f>
        <v>47001</v>
      </c>
      <c r="F52" s="84">
        <f>Spreadsheet!F25</f>
        <v>0.7</v>
      </c>
      <c r="G52" s="85">
        <f>Spreadsheet!G25</f>
        <v>356.168</v>
      </c>
      <c r="H52" s="167">
        <f>Spreadsheet!H25</f>
        <v>-9.0562</v>
      </c>
      <c r="I52" s="85">
        <f>Spreadsheet!I25</f>
        <v>91.67048694</v>
      </c>
      <c r="J52" s="169">
        <f>Spreadsheet!J25</f>
        <v>8255</v>
      </c>
      <c r="K52" s="85">
        <f>Spreadsheet!K25</f>
        <v>-12.5627</v>
      </c>
      <c r="L52" s="85">
        <f>Spreadsheet!L25</f>
        <v>1.12652491</v>
      </c>
      <c r="M52" s="85">
        <f>Spreadsheet!M25</f>
        <v>-21.5228</v>
      </c>
      <c r="N52" s="91">
        <f t="shared" si="5"/>
        <v>-0.04486500000000005</v>
      </c>
      <c r="O52" s="86">
        <f t="shared" si="8"/>
        <v>-9.101065</v>
      </c>
      <c r="P52" s="66">
        <f t="shared" si="1"/>
        <v>-9.16315487926676</v>
      </c>
      <c r="Q52" s="87">
        <f>P52</f>
        <v>-9.16315487926676</v>
      </c>
      <c r="R52" s="88">
        <f t="shared" si="2"/>
        <v>-9.070698244628362</v>
      </c>
      <c r="S52" s="88">
        <f t="shared" si="9"/>
        <v>-8.934783114963361</v>
      </c>
      <c r="T52" s="81">
        <f t="shared" si="6"/>
        <v>-9.872456634638397</v>
      </c>
      <c r="U52" s="87">
        <f t="shared" si="3"/>
        <v>-9.872456634638397</v>
      </c>
      <c r="V52" s="67">
        <f t="shared" si="4"/>
        <v>-9.872549091273035</v>
      </c>
      <c r="W52" s="164">
        <f t="shared" si="7"/>
        <v>-9.872549091273035</v>
      </c>
      <c r="X52" s="68">
        <f>AVERAGE(W50:W52)</f>
        <v>-9.837290303653441</v>
      </c>
      <c r="Y52" s="158">
        <f>AVERAGE(W50:W52)</f>
        <v>-9.837290303653441</v>
      </c>
      <c r="Z52" s="158">
        <f>Y52-Y51</f>
        <v>-0.05729030365344201</v>
      </c>
    </row>
    <row r="53" spans="1:26" s="15" customFormat="1" ht="8.25">
      <c r="A53" s="82">
        <f>Spreadsheet!A26</f>
        <v>25</v>
      </c>
      <c r="B53" s="82">
        <f>Spreadsheet!B26</f>
        <v>2</v>
      </c>
      <c r="C53" s="83" t="str">
        <f>Spreadsheet!D26</f>
        <v>S2</v>
      </c>
      <c r="D53" s="83" t="str">
        <f>Spreadsheet!C26</f>
        <v>Probe 5</v>
      </c>
      <c r="E53" s="84">
        <f>Spreadsheet!E26</f>
        <v>47002</v>
      </c>
      <c r="F53" s="84">
        <f>Spreadsheet!F26</f>
        <v>0.7</v>
      </c>
      <c r="G53" s="85">
        <f>Spreadsheet!G26</f>
        <v>365.421</v>
      </c>
      <c r="H53" s="167">
        <f>Spreadsheet!H26</f>
        <v>24.8072</v>
      </c>
      <c r="I53" s="85">
        <f>Spreadsheet!I26</f>
        <v>94.05198023</v>
      </c>
      <c r="J53" s="169">
        <f>Spreadsheet!J26</f>
        <v>8463.7</v>
      </c>
      <c r="K53" s="85">
        <f>Spreadsheet!K26</f>
        <v>21.145</v>
      </c>
      <c r="L53" s="85">
        <f>Spreadsheet!L26</f>
        <v>1.12733651</v>
      </c>
      <c r="M53" s="85">
        <f>Spreadsheet!M26</f>
        <v>-21.3788</v>
      </c>
      <c r="N53" s="91">
        <f t="shared" si="5"/>
        <v>-0.07617000000000015</v>
      </c>
      <c r="O53" s="86">
        <f t="shared" si="8"/>
        <v>24.73103</v>
      </c>
      <c r="P53" s="93">
        <f aca="true" t="shared" si="10" ref="P53:P67">O53-$P$28*(O52-O53)-$P$27*(O51-O53)-$P$26*(O50-O53)-$P$25*(O49-O53)--$P$24*(O48-O53)-$P$23*(O47-O53)-$P$22*(O46-O53)-$P$21*(O45-O53)</f>
        <v>26.19870721897768</v>
      </c>
      <c r="Q53" s="87"/>
      <c r="R53" s="88">
        <f t="shared" si="2"/>
        <v>-9.065372702799612</v>
      </c>
      <c r="S53" s="88">
        <f t="shared" si="9"/>
        <v>26.42175344145233</v>
      </c>
      <c r="T53" s="81">
        <f t="shared" si="6"/>
        <v>25.484079921777294</v>
      </c>
      <c r="U53" s="87">
        <f t="shared" si="3"/>
      </c>
      <c r="V53" s="69">
        <f t="shared" si="4"/>
        <v>25.519344001699068</v>
      </c>
      <c r="W53" s="164">
        <f t="shared" si="7"/>
        <v>25.519344001699068</v>
      </c>
      <c r="X53" s="70"/>
      <c r="Y53" s="158"/>
      <c r="Z53" s="158"/>
    </row>
    <row r="54" spans="1:26" s="15" customFormat="1" ht="8.25">
      <c r="A54" s="82">
        <f>Spreadsheet!A27</f>
        <v>26</v>
      </c>
      <c r="B54" s="82">
        <f>Spreadsheet!B27</f>
        <v>2</v>
      </c>
      <c r="C54" s="83" t="str">
        <f>Spreadsheet!D27</f>
        <v>S2</v>
      </c>
      <c r="D54" s="83" t="str">
        <f>Spreadsheet!C27</f>
        <v>Probe 5</v>
      </c>
      <c r="E54" s="84">
        <f>Spreadsheet!E27</f>
        <v>47003</v>
      </c>
      <c r="F54" s="84">
        <f>Spreadsheet!F27</f>
        <v>0.7</v>
      </c>
      <c r="G54" s="85">
        <f>Spreadsheet!G27</f>
        <v>367.647</v>
      </c>
      <c r="H54" s="167">
        <f>Spreadsheet!H27</f>
        <v>25.7042</v>
      </c>
      <c r="I54" s="85">
        <f>Spreadsheet!I27</f>
        <v>94.62501199</v>
      </c>
      <c r="J54" s="169">
        <f>Spreadsheet!J27</f>
        <v>8537.1</v>
      </c>
      <c r="K54" s="85">
        <f>Spreadsheet!K27</f>
        <v>22.0377</v>
      </c>
      <c r="L54" s="85">
        <f>Spreadsheet!L27</f>
        <v>1.12739953</v>
      </c>
      <c r="M54" s="85">
        <f>Spreadsheet!M27</f>
        <v>-21.4118</v>
      </c>
      <c r="N54" s="91">
        <f t="shared" si="5"/>
        <v>-0.0871800000000001</v>
      </c>
      <c r="O54" s="86">
        <f t="shared" si="8"/>
        <v>25.61702</v>
      </c>
      <c r="P54" s="93">
        <f t="shared" si="10"/>
        <v>26.197702025200492</v>
      </c>
      <c r="Q54" s="87"/>
      <c r="R54" s="88">
        <f t="shared" si="2"/>
        <v>-9.060047160970864</v>
      </c>
      <c r="S54" s="88">
        <f t="shared" si="9"/>
        <v>26.41542270584639</v>
      </c>
      <c r="T54" s="81">
        <f t="shared" si="6"/>
        <v>25.47774918617135</v>
      </c>
      <c r="U54" s="87">
        <f t="shared" si="3"/>
      </c>
      <c r="V54" s="69">
        <f t="shared" si="4"/>
        <v>25.513006935357517</v>
      </c>
      <c r="W54" s="164">
        <f t="shared" si="7"/>
        <v>25.513006935357517</v>
      </c>
      <c r="X54" s="70">
        <f>STDEVA(W53:W55)</f>
        <v>0.05640443863325928</v>
      </c>
      <c r="Y54" s="158"/>
      <c r="Z54" s="156"/>
    </row>
    <row r="55" spans="1:26" s="15" customFormat="1" ht="8.25">
      <c r="A55" s="82">
        <f>Spreadsheet!A28</f>
        <v>27</v>
      </c>
      <c r="B55" s="82">
        <f>Spreadsheet!B28</f>
        <v>2</v>
      </c>
      <c r="C55" s="83" t="str">
        <f>Spreadsheet!D28</f>
        <v>S2</v>
      </c>
      <c r="D55" s="83" t="str">
        <f>Spreadsheet!C28</f>
        <v>Probe 5</v>
      </c>
      <c r="E55" s="84">
        <f>Spreadsheet!E28</f>
        <v>47004</v>
      </c>
      <c r="F55" s="84">
        <f>Spreadsheet!F28</f>
        <v>0.7</v>
      </c>
      <c r="G55" s="85">
        <f>Spreadsheet!G28</f>
        <v>360.46</v>
      </c>
      <c r="H55" s="167">
        <f>Spreadsheet!H28</f>
        <v>25.9382</v>
      </c>
      <c r="I55" s="85">
        <f>Spreadsheet!I28</f>
        <v>92.7751989</v>
      </c>
      <c r="J55" s="169">
        <f>Spreadsheet!J28</f>
        <v>8337.4</v>
      </c>
      <c r="K55" s="85">
        <f>Spreadsheet!K28</f>
        <v>22.2707</v>
      </c>
      <c r="L55" s="85">
        <f>Spreadsheet!L28</f>
        <v>1.12741292</v>
      </c>
      <c r="M55" s="85">
        <f>Spreadsheet!M28</f>
        <v>-21.4289</v>
      </c>
      <c r="N55" s="91">
        <f t="shared" si="5"/>
        <v>-0.057225</v>
      </c>
      <c r="O55" s="86">
        <f t="shared" si="8"/>
        <v>25.880975</v>
      </c>
      <c r="P55" s="93">
        <f t="shared" si="10"/>
        <v>26.30363657630599</v>
      </c>
      <c r="Q55" s="87"/>
      <c r="R55" s="88">
        <f t="shared" si="2"/>
        <v>-9.054721619142116</v>
      </c>
      <c r="S55" s="88">
        <f t="shared" si="9"/>
        <v>26.51603171512314</v>
      </c>
      <c r="T55" s="81">
        <f t="shared" si="6"/>
        <v>25.578358195448104</v>
      </c>
      <c r="U55" s="87">
        <f t="shared" si="3"/>
      </c>
      <c r="V55" s="69">
        <f t="shared" si="4"/>
        <v>25.61371655364355</v>
      </c>
      <c r="W55" s="164">
        <f t="shared" si="7"/>
        <v>25.61371655364355</v>
      </c>
      <c r="X55" s="70">
        <f>AVERAGE(W53:W55)</f>
        <v>25.54868916356671</v>
      </c>
      <c r="Y55" s="158">
        <f>AVERAGE(W53:W55)</f>
        <v>25.54868916356671</v>
      </c>
      <c r="Z55" s="156"/>
    </row>
    <row r="56" spans="1:26" s="15" customFormat="1" ht="8.25">
      <c r="A56" s="82">
        <f>Spreadsheet!A29</f>
        <v>28</v>
      </c>
      <c r="B56" s="82">
        <f>Spreadsheet!B29</f>
        <v>2</v>
      </c>
      <c r="C56" s="83" t="str">
        <f>Spreadsheet!D29</f>
        <v>S2</v>
      </c>
      <c r="D56" s="83" t="str">
        <f>Spreadsheet!C29</f>
        <v>Probe 6</v>
      </c>
      <c r="E56" s="84">
        <f>Spreadsheet!E29</f>
        <v>47005</v>
      </c>
      <c r="F56" s="84">
        <f>Spreadsheet!F29</f>
        <v>0.7</v>
      </c>
      <c r="G56" s="85">
        <f>Spreadsheet!G29</f>
        <v>363.854</v>
      </c>
      <c r="H56" s="167">
        <f>Spreadsheet!H29</f>
        <v>25.9926</v>
      </c>
      <c r="I56" s="85">
        <f>Spreadsheet!I29</f>
        <v>93.6487776</v>
      </c>
      <c r="J56" s="169">
        <f>Spreadsheet!J29</f>
        <v>8445.3</v>
      </c>
      <c r="K56" s="85">
        <f>Spreadsheet!K29</f>
        <v>22.3247</v>
      </c>
      <c r="L56" s="85">
        <f>Spreadsheet!L29</f>
        <v>1.12742477</v>
      </c>
      <c r="M56" s="85">
        <f>Spreadsheet!M29</f>
        <v>-21.4671</v>
      </c>
      <c r="N56" s="91">
        <f t="shared" si="5"/>
        <v>-0.07340999999999993</v>
      </c>
      <c r="O56" s="86">
        <f t="shared" si="8"/>
        <v>25.91919</v>
      </c>
      <c r="P56" s="93">
        <f t="shared" si="10"/>
        <v>26.221910157556287</v>
      </c>
      <c r="Q56" s="87"/>
      <c r="R56" s="88">
        <f t="shared" si="2"/>
        <v>-9.049396077313368</v>
      </c>
      <c r="S56" s="88">
        <f t="shared" si="9"/>
        <v>26.42897975454469</v>
      </c>
      <c r="T56" s="81">
        <f t="shared" si="6"/>
        <v>25.491306234869654</v>
      </c>
      <c r="U56" s="87">
        <f t="shared" si="3"/>
      </c>
      <c r="V56" s="71">
        <f t="shared" si="4"/>
        <v>25.526577541104523</v>
      </c>
      <c r="W56" s="164">
        <f t="shared" si="7"/>
        <v>25.526577541104523</v>
      </c>
      <c r="X56" s="72"/>
      <c r="Y56" s="158"/>
      <c r="Z56" s="158"/>
    </row>
    <row r="57" spans="1:26" s="15" customFormat="1" ht="8.25">
      <c r="A57" s="82">
        <f>Spreadsheet!A30</f>
        <v>29</v>
      </c>
      <c r="B57" s="82">
        <f>Spreadsheet!B30</f>
        <v>2</v>
      </c>
      <c r="C57" s="83" t="str">
        <f>Spreadsheet!D30</f>
        <v>S2</v>
      </c>
      <c r="D57" s="83" t="str">
        <f>Spreadsheet!C30</f>
        <v>Probe 6</v>
      </c>
      <c r="E57" s="84">
        <f>Spreadsheet!E30</f>
        <v>47006</v>
      </c>
      <c r="F57" s="84">
        <f>Spreadsheet!F30</f>
        <v>0.7</v>
      </c>
      <c r="G57" s="85">
        <f>Spreadsheet!G30</f>
        <v>362.038</v>
      </c>
      <c r="H57" s="167">
        <f>Spreadsheet!H30</f>
        <v>26.1154</v>
      </c>
      <c r="I57" s="85">
        <f>Spreadsheet!I30</f>
        <v>93.18139875</v>
      </c>
      <c r="J57" s="169">
        <f>Spreadsheet!J30</f>
        <v>8382.9</v>
      </c>
      <c r="K57" s="85">
        <f>Spreadsheet!K30</f>
        <v>22.447</v>
      </c>
      <c r="L57" s="85">
        <f>Spreadsheet!L30</f>
        <v>1.12740318</v>
      </c>
      <c r="M57" s="85">
        <f>Spreadsheet!M30</f>
        <v>-21.4073</v>
      </c>
      <c r="N57" s="91">
        <f t="shared" si="5"/>
        <v>-0.06405</v>
      </c>
      <c r="O57" s="86">
        <f t="shared" si="8"/>
        <v>26.05135</v>
      </c>
      <c r="P57" s="93">
        <f t="shared" si="10"/>
        <v>26.250109384293072</v>
      </c>
      <c r="Q57" s="87"/>
      <c r="R57" s="88">
        <f t="shared" si="2"/>
        <v>-9.044070535484618</v>
      </c>
      <c r="S57" s="88">
        <f t="shared" si="9"/>
        <v>26.451853439452726</v>
      </c>
      <c r="T57" s="81">
        <f t="shared" si="6"/>
        <v>25.51417991977769</v>
      </c>
      <c r="U57" s="87">
        <f t="shared" si="3"/>
      </c>
      <c r="V57" s="71">
        <f t="shared" si="4"/>
        <v>25.549474099697463</v>
      </c>
      <c r="W57" s="164">
        <f t="shared" si="7"/>
        <v>25.549474099697463</v>
      </c>
      <c r="X57" s="72">
        <f>STDEVA(W56:W58)</f>
        <v>0.0755824044575156</v>
      </c>
      <c r="Y57" s="158"/>
      <c r="Z57" s="156"/>
    </row>
    <row r="58" spans="1:26" s="15" customFormat="1" ht="8.25">
      <c r="A58" s="82">
        <f>Spreadsheet!A31</f>
        <v>30</v>
      </c>
      <c r="B58" s="82">
        <f>Spreadsheet!B31</f>
        <v>2</v>
      </c>
      <c r="C58" s="83" t="str">
        <f>Spreadsheet!D31</f>
        <v>S2</v>
      </c>
      <c r="D58" s="83" t="str">
        <f>Spreadsheet!C31</f>
        <v>Probe 6</v>
      </c>
      <c r="E58" s="84">
        <f>Spreadsheet!E31</f>
        <v>47007</v>
      </c>
      <c r="F58" s="84">
        <f>Spreadsheet!F31</f>
        <v>0.7</v>
      </c>
      <c r="G58" s="85">
        <f>Spreadsheet!G31</f>
        <v>357.772</v>
      </c>
      <c r="H58" s="167">
        <f>Spreadsheet!H31</f>
        <v>26.1051</v>
      </c>
      <c r="I58" s="85">
        <f>Spreadsheet!I31</f>
        <v>92.08326981</v>
      </c>
      <c r="J58" s="169">
        <f>Spreadsheet!J31</f>
        <v>8287.4</v>
      </c>
      <c r="K58" s="85">
        <f>Spreadsheet!K31</f>
        <v>22.4367</v>
      </c>
      <c r="L58" s="85">
        <f>Spreadsheet!L31</f>
        <v>1.12737522</v>
      </c>
      <c r="M58" s="85">
        <f>Spreadsheet!M31</f>
        <v>-21.4836</v>
      </c>
      <c r="N58" s="91">
        <f t="shared" si="5"/>
        <v>-0.049725</v>
      </c>
      <c r="O58" s="86">
        <f t="shared" si="8"/>
        <v>26.055375</v>
      </c>
      <c r="P58" s="93">
        <f t="shared" si="10"/>
        <v>26.3732709371241</v>
      </c>
      <c r="Q58" s="87"/>
      <c r="R58" s="88">
        <f t="shared" si="2"/>
        <v>-9.03874499365587</v>
      </c>
      <c r="S58" s="88">
        <f t="shared" si="9"/>
        <v>26.56968945045501</v>
      </c>
      <c r="T58" s="81">
        <f t="shared" si="6"/>
        <v>25.63201593077997</v>
      </c>
      <c r="U58" s="87">
        <f t="shared" si="3"/>
      </c>
      <c r="V58" s="71">
        <f t="shared" si="4"/>
        <v>25.667427946710745</v>
      </c>
      <c r="W58" s="164">
        <f t="shared" si="7"/>
        <v>25.667427946710745</v>
      </c>
      <c r="X58" s="72">
        <f>AVERAGE(W56:W58)</f>
        <v>25.58115986250424</v>
      </c>
      <c r="Y58" s="158">
        <f>AVERAGE(W56:W58)</f>
        <v>25.58115986250424</v>
      </c>
      <c r="Z58" s="156"/>
    </row>
    <row r="59" spans="1:26" s="15" customFormat="1" ht="8.25">
      <c r="A59" s="82">
        <f>Spreadsheet!A32</f>
        <v>31</v>
      </c>
      <c r="B59" s="82">
        <f>Spreadsheet!B32</f>
        <v>2</v>
      </c>
      <c r="C59" s="83" t="str">
        <f>Spreadsheet!D32</f>
        <v>S2</v>
      </c>
      <c r="D59" s="83" t="str">
        <f>Spreadsheet!C32</f>
        <v>Probe 7</v>
      </c>
      <c r="E59" s="84">
        <f>Spreadsheet!E32</f>
        <v>47008</v>
      </c>
      <c r="F59" s="84">
        <f>Spreadsheet!F32</f>
        <v>0.7</v>
      </c>
      <c r="G59" s="85">
        <f>Spreadsheet!G32</f>
        <v>366.191</v>
      </c>
      <c r="H59" s="167">
        <f>Spreadsheet!H32</f>
        <v>26.1947</v>
      </c>
      <c r="I59" s="85">
        <f>Spreadsheet!I32</f>
        <v>94.25027651</v>
      </c>
      <c r="J59" s="169">
        <f>Spreadsheet!J32</f>
        <v>8504.4</v>
      </c>
      <c r="K59" s="85">
        <f>Spreadsheet!K32</f>
        <v>22.5259</v>
      </c>
      <c r="L59" s="85">
        <f>Spreadsheet!L32</f>
        <v>1.12698026</v>
      </c>
      <c r="M59" s="85">
        <f>Spreadsheet!M32</f>
        <v>-21.444</v>
      </c>
      <c r="N59" s="91">
        <f t="shared" si="5"/>
        <v>-0.08227499999999999</v>
      </c>
      <c r="O59" s="86">
        <f t="shared" si="8"/>
        <v>26.112425</v>
      </c>
      <c r="P59" s="93">
        <f t="shared" si="10"/>
        <v>26.327077373319725</v>
      </c>
      <c r="Q59" s="87"/>
      <c r="R59" s="88">
        <f t="shared" si="2"/>
        <v>-9.033419451827122</v>
      </c>
      <c r="S59" s="88">
        <f t="shared" si="9"/>
        <v>26.518170344821883</v>
      </c>
      <c r="T59" s="81">
        <f t="shared" si="6"/>
        <v>25.580496825146845</v>
      </c>
      <c r="U59" s="87">
        <f t="shared" si="3"/>
      </c>
      <c r="V59" s="69">
        <f t="shared" si="4"/>
        <v>25.615857321971987</v>
      </c>
      <c r="W59" s="164">
        <f t="shared" si="7"/>
        <v>25.615857321971987</v>
      </c>
      <c r="X59" s="70"/>
      <c r="Y59" s="158"/>
      <c r="Z59" s="158"/>
    </row>
    <row r="60" spans="1:26" s="15" customFormat="1" ht="8.25">
      <c r="A60" s="82">
        <f>Spreadsheet!A33</f>
        <v>32</v>
      </c>
      <c r="B60" s="82">
        <f>Spreadsheet!B33</f>
        <v>2</v>
      </c>
      <c r="C60" s="83" t="str">
        <f>Spreadsheet!D33</f>
        <v>S2</v>
      </c>
      <c r="D60" s="83" t="str">
        <f>Spreadsheet!C33</f>
        <v>Probe 7</v>
      </c>
      <c r="E60" s="84">
        <f>Spreadsheet!E33</f>
        <v>47009</v>
      </c>
      <c r="F60" s="84">
        <f>Spreadsheet!F33</f>
        <v>0.7</v>
      </c>
      <c r="G60" s="85">
        <f>Spreadsheet!G33</f>
        <v>364.143</v>
      </c>
      <c r="H60" s="167">
        <f>Spreadsheet!H33</f>
        <v>26.3973</v>
      </c>
      <c r="I60" s="85">
        <f>Spreadsheet!I33</f>
        <v>93.72326001</v>
      </c>
      <c r="J60" s="169">
        <f>Spreadsheet!J33</f>
        <v>8438.1</v>
      </c>
      <c r="K60" s="85">
        <f>Spreadsheet!K33</f>
        <v>22.7275</v>
      </c>
      <c r="L60" s="85">
        <f>Spreadsheet!L33</f>
        <v>1.12745973</v>
      </c>
      <c r="M60" s="85">
        <f>Spreadsheet!M33</f>
        <v>-21.4417</v>
      </c>
      <c r="N60" s="91">
        <f t="shared" si="5"/>
        <v>-0.0723300000000001</v>
      </c>
      <c r="O60" s="86">
        <f t="shared" si="8"/>
        <v>26.32497</v>
      </c>
      <c r="P60" s="93">
        <f t="shared" si="10"/>
        <v>26.442341487268287</v>
      </c>
      <c r="Q60" s="87"/>
      <c r="R60" s="88">
        <f t="shared" si="2"/>
        <v>-9.028093909998372</v>
      </c>
      <c r="S60" s="88">
        <f t="shared" si="9"/>
        <v>26.62810891694169</v>
      </c>
      <c r="T60" s="81">
        <f t="shared" si="6"/>
        <v>25.690435397266654</v>
      </c>
      <c r="U60" s="87">
        <f t="shared" si="3"/>
      </c>
      <c r="V60" s="69">
        <f t="shared" si="4"/>
        <v>25.72590583266392</v>
      </c>
      <c r="W60" s="164">
        <f t="shared" si="7"/>
        <v>25.72590583266392</v>
      </c>
      <c r="X60" s="70">
        <f>STDEVA(W59:W61)</f>
        <v>0.11809134901174365</v>
      </c>
      <c r="Y60" s="158"/>
      <c r="Z60" s="156"/>
    </row>
    <row r="61" spans="1:26" s="15" customFormat="1" ht="8.25">
      <c r="A61" s="82">
        <f>Spreadsheet!A34</f>
        <v>33</v>
      </c>
      <c r="B61" s="82">
        <f>Spreadsheet!B34</f>
        <v>2</v>
      </c>
      <c r="C61" s="83" t="str">
        <f>Spreadsheet!D34</f>
        <v>S2</v>
      </c>
      <c r="D61" s="83" t="str">
        <f>Spreadsheet!C34</f>
        <v>Probe 7</v>
      </c>
      <c r="E61" s="84">
        <f>Spreadsheet!E34</f>
        <v>47010</v>
      </c>
      <c r="F61" s="84">
        <f>Spreadsheet!F34</f>
        <v>0.7</v>
      </c>
      <c r="G61" s="85">
        <f>Spreadsheet!G34</f>
        <v>357.411</v>
      </c>
      <c r="H61" s="167">
        <f>Spreadsheet!H34</f>
        <v>26.2543</v>
      </c>
      <c r="I61" s="85">
        <f>Spreadsheet!I34</f>
        <v>91.99039813</v>
      </c>
      <c r="J61" s="169">
        <f>Spreadsheet!J34</f>
        <v>8267.5</v>
      </c>
      <c r="K61" s="85">
        <f>Spreadsheet!K34</f>
        <v>22.5853</v>
      </c>
      <c r="L61" s="85">
        <f>Spreadsheet!L34</f>
        <v>1.12701443</v>
      </c>
      <c r="M61" s="85">
        <f>Spreadsheet!M34</f>
        <v>-21.4472</v>
      </c>
      <c r="N61" s="91">
        <f t="shared" si="5"/>
        <v>-0.04674000000000005</v>
      </c>
      <c r="O61" s="86">
        <f t="shared" si="8"/>
        <v>26.20756</v>
      </c>
      <c r="P61" s="93">
        <f t="shared" si="10"/>
        <v>26.211898725209657</v>
      </c>
      <c r="Q61" s="87"/>
      <c r="R61" s="88">
        <f aca="true" t="shared" si="11" ref="R61:R92">FORECAST(A61,$Q$29:$Q$145,$A$29:$A$145)</f>
        <v>-9.022768368169624</v>
      </c>
      <c r="S61" s="88">
        <f t="shared" si="9"/>
        <v>26.392340613054316</v>
      </c>
      <c r="T61" s="81">
        <f t="shared" si="6"/>
        <v>25.45466709337928</v>
      </c>
      <c r="U61" s="87">
        <f t="shared" si="3"/>
      </c>
      <c r="V61" s="69">
        <f aca="true" t="shared" si="12" ref="V61:V92">$T$23-($T$23-T61)*(1+$I$14)-$U$23</f>
        <v>25.489901760472655</v>
      </c>
      <c r="W61" s="164">
        <f t="shared" si="7"/>
        <v>25.489901760472655</v>
      </c>
      <c r="X61" s="70">
        <f>AVERAGE(W59:W61)</f>
        <v>25.610554971702854</v>
      </c>
      <c r="Y61" s="158">
        <f>AVERAGE(W59:W61)</f>
        <v>25.610554971702854</v>
      </c>
      <c r="Z61" s="156"/>
    </row>
    <row r="62" spans="1:26" s="15" customFormat="1" ht="8.25">
      <c r="A62" s="82">
        <f>Spreadsheet!A35</f>
        <v>34</v>
      </c>
      <c r="B62" s="82">
        <f>Spreadsheet!B35</f>
        <v>2</v>
      </c>
      <c r="C62" s="83" t="str">
        <f>Spreadsheet!D35</f>
        <v>S2</v>
      </c>
      <c r="D62" s="83" t="str">
        <f>Spreadsheet!C35</f>
        <v>Probe 8</v>
      </c>
      <c r="E62" s="84">
        <f>Spreadsheet!E35</f>
        <v>47011</v>
      </c>
      <c r="F62" s="84">
        <f>Spreadsheet!F35</f>
        <v>0.7</v>
      </c>
      <c r="G62" s="85">
        <f>Spreadsheet!G35</f>
        <v>364.657</v>
      </c>
      <c r="H62" s="167">
        <f>Spreadsheet!H35</f>
        <v>26.3307</v>
      </c>
      <c r="I62" s="85">
        <f>Spreadsheet!I35</f>
        <v>93.85556968</v>
      </c>
      <c r="J62" s="169">
        <f>Spreadsheet!J35</f>
        <v>8449.6</v>
      </c>
      <c r="K62" s="85">
        <f>Spreadsheet!K35</f>
        <v>22.6613</v>
      </c>
      <c r="L62" s="85">
        <f>Spreadsheet!L35</f>
        <v>1.12703915</v>
      </c>
      <c r="M62" s="85">
        <f>Spreadsheet!M35</f>
        <v>-21.4258</v>
      </c>
      <c r="N62" s="91">
        <f t="shared" si="5"/>
        <v>-0.0740550000000001</v>
      </c>
      <c r="O62" s="86">
        <f t="shared" si="8"/>
        <v>26.256645</v>
      </c>
      <c r="P62" s="93">
        <f t="shared" si="10"/>
        <v>26.26236386153616</v>
      </c>
      <c r="Q62" s="87"/>
      <c r="R62" s="88">
        <f t="shared" si="11"/>
        <v>-9.017442826340876</v>
      </c>
      <c r="S62" s="88">
        <f t="shared" si="9"/>
        <v>26.43748020755207</v>
      </c>
      <c r="T62" s="81">
        <f t="shared" si="6"/>
        <v>25.499806687877033</v>
      </c>
      <c r="U62" s="87">
        <f t="shared" si="3"/>
      </c>
      <c r="V62" s="71">
        <f t="shared" si="12"/>
        <v>25.535086494564908</v>
      </c>
      <c r="W62" s="164">
        <f t="shared" si="7"/>
        <v>25.535086494564908</v>
      </c>
      <c r="X62" s="72"/>
      <c r="Y62" s="158"/>
      <c r="Z62" s="158"/>
    </row>
    <row r="63" spans="1:26" s="15" customFormat="1" ht="8.25">
      <c r="A63" s="82">
        <f>Spreadsheet!A36</f>
        <v>35</v>
      </c>
      <c r="B63" s="82">
        <f>Spreadsheet!B36</f>
        <v>2</v>
      </c>
      <c r="C63" s="83" t="str">
        <f>Spreadsheet!D36</f>
        <v>S2</v>
      </c>
      <c r="D63" s="83" t="str">
        <f>Spreadsheet!C36</f>
        <v>Probe 8</v>
      </c>
      <c r="E63" s="84">
        <f>Spreadsheet!E36</f>
        <v>47012</v>
      </c>
      <c r="F63" s="84">
        <f>Spreadsheet!F36</f>
        <v>0.7</v>
      </c>
      <c r="G63" s="85">
        <f>Spreadsheet!G36</f>
        <v>364.921</v>
      </c>
      <c r="H63" s="167">
        <f>Spreadsheet!H36</f>
        <v>26.5414</v>
      </c>
      <c r="I63" s="85">
        <f>Spreadsheet!I36</f>
        <v>93.92344527</v>
      </c>
      <c r="J63" s="169">
        <f>Spreadsheet!J36</f>
        <v>8441.9</v>
      </c>
      <c r="K63" s="85">
        <f>Spreadsheet!K36</f>
        <v>22.8709</v>
      </c>
      <c r="L63" s="85">
        <f>Spreadsheet!L36</f>
        <v>1.12703024</v>
      </c>
      <c r="M63" s="85">
        <f>Spreadsheet!M36</f>
        <v>-21.4784</v>
      </c>
      <c r="N63" s="91">
        <f t="shared" si="5"/>
        <v>-0.07289999999999999</v>
      </c>
      <c r="O63" s="86">
        <f t="shared" si="8"/>
        <v>26.4685</v>
      </c>
      <c r="P63" s="93">
        <f t="shared" si="10"/>
        <v>26.480507880293107</v>
      </c>
      <c r="Q63" s="87"/>
      <c r="R63" s="88">
        <f t="shared" si="11"/>
        <v>-9.012117284512126</v>
      </c>
      <c r="S63" s="88">
        <f t="shared" si="9"/>
        <v>26.65029868448027</v>
      </c>
      <c r="T63" s="81">
        <f t="shared" si="6"/>
        <v>25.71262516480523</v>
      </c>
      <c r="U63" s="87">
        <f t="shared" si="3"/>
      </c>
      <c r="V63" s="71">
        <f t="shared" si="12"/>
        <v>25.74811778997003</v>
      </c>
      <c r="W63" s="164">
        <f t="shared" si="7"/>
        <v>25.74811778997003</v>
      </c>
      <c r="X63" s="72">
        <f>STDEVA(W62:W64)</f>
        <v>0.13328211424629197</v>
      </c>
      <c r="Y63" s="158"/>
      <c r="Z63" s="156"/>
    </row>
    <row r="64" spans="1:26" s="15" customFormat="1" ht="8.25">
      <c r="A64" s="82">
        <f>Spreadsheet!A37</f>
        <v>36</v>
      </c>
      <c r="B64" s="82">
        <f>Spreadsheet!B37</f>
        <v>2</v>
      </c>
      <c r="C64" s="83" t="str">
        <f>Spreadsheet!D37</f>
        <v>S2</v>
      </c>
      <c r="D64" s="83" t="str">
        <f>Spreadsheet!C37</f>
        <v>Probe 8</v>
      </c>
      <c r="E64" s="84">
        <f>Spreadsheet!E37</f>
        <v>47013</v>
      </c>
      <c r="F64" s="84">
        <f>Spreadsheet!F37</f>
        <v>0.7</v>
      </c>
      <c r="G64" s="85">
        <f>Spreadsheet!G37</f>
        <v>362.285</v>
      </c>
      <c r="H64" s="167">
        <f>Spreadsheet!H37</f>
        <v>26.3111</v>
      </c>
      <c r="I64" s="85">
        <f>Spreadsheet!I37</f>
        <v>93.2450451</v>
      </c>
      <c r="J64" s="169">
        <f>Spreadsheet!J37</f>
        <v>8393.2</v>
      </c>
      <c r="K64" s="85">
        <f>Spreadsheet!K37</f>
        <v>22.6417</v>
      </c>
      <c r="L64" s="85">
        <f>Spreadsheet!L37</f>
        <v>1.12702821</v>
      </c>
      <c r="M64" s="85">
        <f>Spreadsheet!M37</f>
        <v>-21.476</v>
      </c>
      <c r="N64" s="91">
        <f t="shared" si="5"/>
        <v>-0.06559500000000015</v>
      </c>
      <c r="O64" s="86">
        <f t="shared" si="8"/>
        <v>26.245504999999998</v>
      </c>
      <c r="P64" s="93">
        <f t="shared" si="10"/>
        <v>26.240798202055185</v>
      </c>
      <c r="Q64" s="87"/>
      <c r="R64" s="88">
        <f t="shared" si="11"/>
        <v>-9.006791742683378</v>
      </c>
      <c r="S64" s="88">
        <f t="shared" si="9"/>
        <v>26.4052634644136</v>
      </c>
      <c r="T64" s="81">
        <f t="shared" si="6"/>
        <v>25.467589944738563</v>
      </c>
      <c r="U64" s="87">
        <f t="shared" si="3"/>
      </c>
      <c r="V64" s="71">
        <f t="shared" si="12"/>
        <v>25.502837534683295</v>
      </c>
      <c r="W64" s="164">
        <f t="shared" si="7"/>
        <v>25.502837534683295</v>
      </c>
      <c r="X64" s="72">
        <f>AVERAGE(W62:W64)</f>
        <v>25.595347273072747</v>
      </c>
      <c r="Y64" s="158">
        <f>AVERAGE(W62:W64)</f>
        <v>25.595347273072747</v>
      </c>
      <c r="Z64" s="156"/>
    </row>
    <row r="65" spans="1:26" s="15" customFormat="1" ht="8.25">
      <c r="A65" s="82">
        <f>Spreadsheet!A38</f>
        <v>37</v>
      </c>
      <c r="B65" s="82">
        <f>Spreadsheet!B38</f>
        <v>2</v>
      </c>
      <c r="C65" s="83" t="str">
        <f>Spreadsheet!D38</f>
        <v>WWW-j1</v>
      </c>
      <c r="D65" s="83" t="str">
        <f>Spreadsheet!C38</f>
        <v>Standard</v>
      </c>
      <c r="E65" s="84">
        <f>Spreadsheet!E38</f>
        <v>47014</v>
      </c>
      <c r="F65" s="84">
        <f>Spreadsheet!F38</f>
        <v>0.7</v>
      </c>
      <c r="G65" s="85">
        <f>Spreadsheet!G38</f>
        <v>347.798</v>
      </c>
      <c r="H65" s="167">
        <f>Spreadsheet!H38</f>
        <v>-7.313</v>
      </c>
      <c r="I65" s="85">
        <f>Spreadsheet!I38</f>
        <v>89.51624366</v>
      </c>
      <c r="J65" s="169">
        <f>Spreadsheet!J38</f>
        <v>8082.2</v>
      </c>
      <c r="K65" s="85">
        <f>Spreadsheet!K38</f>
        <v>-10.8275</v>
      </c>
      <c r="L65" s="85">
        <f>Spreadsheet!L38</f>
        <v>1.12633218</v>
      </c>
      <c r="M65" s="85">
        <f>Spreadsheet!M38</f>
        <v>-21.5219</v>
      </c>
      <c r="N65" s="91">
        <f t="shared" si="5"/>
        <v>-0.018945000000000024</v>
      </c>
      <c r="O65" s="86">
        <f t="shared" si="8"/>
        <v>-7.331945</v>
      </c>
      <c r="P65" s="66">
        <f t="shared" si="10"/>
        <v>-8.832321702073527</v>
      </c>
      <c r="Q65" s="87"/>
      <c r="R65" s="88">
        <f t="shared" si="11"/>
        <v>-9.00146620085463</v>
      </c>
      <c r="S65" s="88">
        <f t="shared" si="9"/>
        <v>-8.67318198154386</v>
      </c>
      <c r="T65" s="81">
        <f t="shared" si="6"/>
        <v>-9.610855501218897</v>
      </c>
      <c r="U65" s="87">
        <f t="shared" si="3"/>
      </c>
      <c r="V65" s="67">
        <f t="shared" si="12"/>
        <v>-9.610686356720116</v>
      </c>
      <c r="W65" s="164">
        <f t="shared" si="7"/>
        <v>-9.610686356720116</v>
      </c>
      <c r="X65" s="68"/>
      <c r="Y65" s="156"/>
      <c r="Z65" s="156"/>
    </row>
    <row r="66" spans="1:26" s="15" customFormat="1" ht="8.25">
      <c r="A66" s="82">
        <f>Spreadsheet!A39</f>
        <v>38</v>
      </c>
      <c r="B66" s="82">
        <f>Spreadsheet!B39</f>
        <v>2</v>
      </c>
      <c r="C66" s="83" t="str">
        <f>Spreadsheet!D39</f>
        <v>WWW-j1</v>
      </c>
      <c r="D66" s="83" t="str">
        <f>Spreadsheet!C39</f>
        <v>Standard</v>
      </c>
      <c r="E66" s="84">
        <f>Spreadsheet!E39</f>
        <v>47015</v>
      </c>
      <c r="F66" s="84">
        <f>Spreadsheet!F39</f>
        <v>0.7</v>
      </c>
      <c r="G66" s="85">
        <f>Spreadsheet!G39</f>
        <v>357.609</v>
      </c>
      <c r="H66" s="167">
        <f>Spreadsheet!H39</f>
        <v>-8.294</v>
      </c>
      <c r="I66" s="85">
        <f>Spreadsheet!I39</f>
        <v>92.04141018</v>
      </c>
      <c r="J66" s="169">
        <f>Spreadsheet!J39</f>
        <v>8289.3</v>
      </c>
      <c r="K66" s="85">
        <f>Spreadsheet!K39</f>
        <v>-11.8039</v>
      </c>
      <c r="L66" s="85">
        <f>Spreadsheet!L39</f>
        <v>1.12627626</v>
      </c>
      <c r="M66" s="85">
        <f>Spreadsheet!M39</f>
        <v>-21.5181</v>
      </c>
      <c r="N66" s="91">
        <f t="shared" si="5"/>
        <v>-0.05000999999999994</v>
      </c>
      <c r="O66" s="86">
        <f t="shared" si="8"/>
        <v>-8.34401</v>
      </c>
      <c r="P66" s="66">
        <f t="shared" si="10"/>
        <v>-8.954867463436477</v>
      </c>
      <c r="Q66" s="87">
        <f>P66</f>
        <v>-8.954867463436477</v>
      </c>
      <c r="R66" s="88">
        <f t="shared" si="11"/>
        <v>-8.99614065902588</v>
      </c>
      <c r="S66" s="88">
        <f t="shared" si="9"/>
        <v>-8.801053284735561</v>
      </c>
      <c r="T66" s="81">
        <f t="shared" si="6"/>
        <v>-9.738726804410597</v>
      </c>
      <c r="U66" s="87">
        <f t="shared" si="3"/>
        <v>-9.738726804410597</v>
      </c>
      <c r="V66" s="67">
        <f t="shared" si="12"/>
        <v>-9.738685531215006</v>
      </c>
      <c r="W66" s="164">
        <f t="shared" si="7"/>
        <v>-9.738685531215006</v>
      </c>
      <c r="X66" s="68">
        <f>STDEVA(W65:W67)</f>
        <v>0.12307278333875453</v>
      </c>
      <c r="Y66" s="159">
        <f>T23</f>
        <v>-9.78</v>
      </c>
      <c r="Z66" s="156"/>
    </row>
    <row r="67" spans="1:26" s="15" customFormat="1" ht="8.25">
      <c r="A67" s="82">
        <f>Spreadsheet!A40</f>
        <v>39</v>
      </c>
      <c r="B67" s="82">
        <f>Spreadsheet!B40</f>
        <v>2</v>
      </c>
      <c r="C67" s="83" t="str">
        <f>Spreadsheet!D40</f>
        <v>WWW-j1</v>
      </c>
      <c r="D67" s="83" t="str">
        <f>Spreadsheet!C40</f>
        <v>Standard</v>
      </c>
      <c r="E67" s="84">
        <f>Spreadsheet!E40</f>
        <v>47016</v>
      </c>
      <c r="F67" s="84">
        <f>Spreadsheet!F40</f>
        <v>0.7</v>
      </c>
      <c r="G67" s="85">
        <f>Spreadsheet!G40</f>
        <v>353.046</v>
      </c>
      <c r="H67" s="167">
        <f>Spreadsheet!H40</f>
        <v>-8.5692</v>
      </c>
      <c r="I67" s="85">
        <f>Spreadsheet!I40</f>
        <v>90.8669542</v>
      </c>
      <c r="J67" s="169">
        <f>Spreadsheet!J40</f>
        <v>8181.9</v>
      </c>
      <c r="K67" s="85">
        <f>Spreadsheet!K40</f>
        <v>-12.0779</v>
      </c>
      <c r="L67" s="85">
        <f>Spreadsheet!L40</f>
        <v>1.12626382</v>
      </c>
      <c r="M67" s="85">
        <f>Spreadsheet!M40</f>
        <v>-21.4944</v>
      </c>
      <c r="N67" s="91">
        <f t="shared" si="5"/>
        <v>-0.0339</v>
      </c>
      <c r="O67" s="86">
        <f t="shared" si="8"/>
        <v>-8.6031</v>
      </c>
      <c r="P67" s="66">
        <f t="shared" si="10"/>
        <v>-9.067503719257132</v>
      </c>
      <c r="Q67" s="87"/>
      <c r="R67" s="88">
        <f t="shared" si="11"/>
        <v>-8.990815117197132</v>
      </c>
      <c r="S67" s="88">
        <f t="shared" si="9"/>
        <v>-8.919015082384965</v>
      </c>
      <c r="T67" s="81">
        <f t="shared" si="6"/>
        <v>-9.85668860206</v>
      </c>
      <c r="U67" s="87">
        <f t="shared" si="3"/>
      </c>
      <c r="V67" s="67">
        <f t="shared" si="12"/>
        <v>-9.85676529066206</v>
      </c>
      <c r="W67" s="164">
        <f t="shared" si="7"/>
        <v>-9.85676529066206</v>
      </c>
      <c r="X67" s="68">
        <f>AVERAGE(W65:W67)</f>
        <v>-9.735379059532393</v>
      </c>
      <c r="Y67" s="158">
        <f>AVERAGE(W65:W67)</f>
        <v>-9.735379059532393</v>
      </c>
      <c r="Z67" s="158">
        <f>Y67-Y66</f>
        <v>0.04462094046760612</v>
      </c>
    </row>
    <row r="68" spans="1:26" s="15" customFormat="1" ht="8.25">
      <c r="A68" s="82">
        <f>Spreadsheet!A41</f>
        <v>40</v>
      </c>
      <c r="B68" s="82">
        <f>Spreadsheet!B41</f>
        <v>2</v>
      </c>
      <c r="C68" s="83" t="str">
        <f>Spreadsheet!D41</f>
        <v>BGP-j1</v>
      </c>
      <c r="D68" s="83" t="str">
        <f>Spreadsheet!C41</f>
        <v>Skalierung</v>
      </c>
      <c r="E68" s="84">
        <f>Spreadsheet!E41</f>
        <v>47017</v>
      </c>
      <c r="F68" s="84">
        <f>Spreadsheet!F41</f>
        <v>0.7</v>
      </c>
      <c r="G68" s="85">
        <f>Spreadsheet!G41</f>
        <v>357.198</v>
      </c>
      <c r="H68" s="167">
        <f>Spreadsheet!H41</f>
        <v>-22.6586</v>
      </c>
      <c r="I68" s="85">
        <f>Spreadsheet!I41</f>
        <v>91.93575522</v>
      </c>
      <c r="J68" s="169">
        <f>Spreadsheet!J41</f>
        <v>8296.6</v>
      </c>
      <c r="K68" s="85">
        <f>Spreadsheet!K41</f>
        <v>-26.1026</v>
      </c>
      <c r="L68" s="85">
        <f>Spreadsheet!L41</f>
        <v>1.12597174</v>
      </c>
      <c r="M68" s="85">
        <f>Spreadsheet!M41</f>
        <v>-21.5297</v>
      </c>
      <c r="N68" s="91">
        <f t="shared" si="5"/>
        <v>-0.0511050000000001</v>
      </c>
      <c r="O68" s="86">
        <f t="shared" si="8"/>
        <v>-22.709705</v>
      </c>
      <c r="P68" s="93">
        <f aca="true" t="shared" si="13" ref="P68:P79">O68-$P$28*(O67-O68)-$P$27*(O66-O68)-$P$26*(O65-O68)-$P$25*(O64-O68)--$P$24*(O63-O68)-$P$23*(O62-O68)-$P$22*(O61-O68)-$P$21*(O60-O68)</f>
        <v>-23.668847921539843</v>
      </c>
      <c r="Q68" s="87"/>
      <c r="R68" s="88">
        <f t="shared" si="11"/>
        <v>-8.985489575368383</v>
      </c>
      <c r="S68" s="88">
        <f t="shared" si="9"/>
        <v>-23.525684826496423</v>
      </c>
      <c r="T68" s="81">
        <f t="shared" si="6"/>
        <v>-24.46335834617146</v>
      </c>
      <c r="U68" s="87">
        <f t="shared" si="3"/>
      </c>
      <c r="V68" s="73">
        <f t="shared" si="12"/>
        <v>-24.47804170451763</v>
      </c>
      <c r="W68" s="164">
        <f t="shared" si="7"/>
        <v>-24.47804170451763</v>
      </c>
      <c r="X68" s="74"/>
      <c r="Y68" s="156"/>
      <c r="Z68" s="156"/>
    </row>
    <row r="69" spans="1:26" s="15" customFormat="1" ht="8.25">
      <c r="A69" s="82">
        <f>Spreadsheet!A42</f>
        <v>41</v>
      </c>
      <c r="B69" s="82">
        <f>Spreadsheet!B42</f>
        <v>2</v>
      </c>
      <c r="C69" s="83" t="str">
        <f>Spreadsheet!D42</f>
        <v>BGP-j1</v>
      </c>
      <c r="D69" s="83" t="str">
        <f>Spreadsheet!C42</f>
        <v>Skalierung</v>
      </c>
      <c r="E69" s="84">
        <f>Spreadsheet!E42</f>
        <v>47018</v>
      </c>
      <c r="F69" s="84">
        <f>Spreadsheet!F42</f>
        <v>0.7</v>
      </c>
      <c r="G69" s="85">
        <f>Spreadsheet!G42</f>
        <v>364.064</v>
      </c>
      <c r="H69" s="167">
        <f>Spreadsheet!H42</f>
        <v>-23.1812</v>
      </c>
      <c r="I69" s="85">
        <f>Spreadsheet!I42</f>
        <v>93.70273239</v>
      </c>
      <c r="J69" s="169">
        <f>Spreadsheet!J42</f>
        <v>8423.4</v>
      </c>
      <c r="K69" s="85">
        <f>Spreadsheet!K42</f>
        <v>-26.6227</v>
      </c>
      <c r="L69" s="85">
        <f>Spreadsheet!L42</f>
        <v>1.12600845</v>
      </c>
      <c r="M69" s="85">
        <f>Spreadsheet!M42</f>
        <v>-21.508</v>
      </c>
      <c r="N69" s="91">
        <f t="shared" si="5"/>
        <v>-0.07012499999999999</v>
      </c>
      <c r="O69" s="86">
        <f t="shared" si="8"/>
        <v>-23.251325</v>
      </c>
      <c r="P69" s="93">
        <f t="shared" si="13"/>
        <v>-23.71996929552397</v>
      </c>
      <c r="Q69" s="87"/>
      <c r="R69" s="88">
        <f t="shared" si="11"/>
        <v>-8.980164033539635</v>
      </c>
      <c r="S69" s="88">
        <f t="shared" si="9"/>
        <v>-23.5821317423093</v>
      </c>
      <c r="T69" s="81">
        <f t="shared" si="6"/>
        <v>-24.519805261984338</v>
      </c>
      <c r="U69" s="87">
        <f t="shared" si="3"/>
      </c>
      <c r="V69" s="73">
        <f t="shared" si="12"/>
        <v>-24.53454506724632</v>
      </c>
      <c r="W69" s="164">
        <f t="shared" si="7"/>
        <v>-24.53454506724632</v>
      </c>
      <c r="X69" s="74">
        <f>STDEVA(W68:W70)</f>
        <v>0.03465611377572483</v>
      </c>
      <c r="Y69" s="156"/>
      <c r="Z69" s="156"/>
    </row>
    <row r="70" spans="1:26" s="15" customFormat="1" ht="8.25">
      <c r="A70" s="82">
        <f>Spreadsheet!A43</f>
        <v>42</v>
      </c>
      <c r="B70" s="82">
        <f>Spreadsheet!B43</f>
        <v>2</v>
      </c>
      <c r="C70" s="83" t="str">
        <f>Spreadsheet!D43</f>
        <v>BGP-j1</v>
      </c>
      <c r="D70" s="83" t="str">
        <f>Spreadsheet!C43</f>
        <v>Skalierung</v>
      </c>
      <c r="E70" s="84">
        <f>Spreadsheet!E43</f>
        <v>47019</v>
      </c>
      <c r="F70" s="84">
        <f>Spreadsheet!F43</f>
        <v>0.7</v>
      </c>
      <c r="G70" s="85">
        <f>Spreadsheet!G43</f>
        <v>362.778</v>
      </c>
      <c r="H70" s="167">
        <f>Spreadsheet!H43</f>
        <v>-23.1459</v>
      </c>
      <c r="I70" s="85">
        <f>Spreadsheet!I43</f>
        <v>93.37190986</v>
      </c>
      <c r="J70" s="169">
        <f>Spreadsheet!J43</f>
        <v>8422.8</v>
      </c>
      <c r="K70" s="85">
        <f>Spreadsheet!K43</f>
        <v>-26.5875</v>
      </c>
      <c r="L70" s="85">
        <f>Spreadsheet!L43</f>
        <v>1.12602819</v>
      </c>
      <c r="M70" s="85">
        <f>Spreadsheet!M43</f>
        <v>-21.4607</v>
      </c>
      <c r="N70" s="91">
        <f t="shared" si="5"/>
        <v>-0.07003499999999994</v>
      </c>
      <c r="O70" s="86">
        <f t="shared" si="8"/>
        <v>-23.215935</v>
      </c>
      <c r="P70" s="93">
        <f t="shared" si="13"/>
        <v>-23.72115144110767</v>
      </c>
      <c r="Q70" s="87"/>
      <c r="R70" s="88">
        <f t="shared" si="11"/>
        <v>-8.974838491710885</v>
      </c>
      <c r="S70" s="88">
        <f t="shared" si="9"/>
        <v>-23.588639429721745</v>
      </c>
      <c r="T70" s="81">
        <f t="shared" si="6"/>
        <v>-24.526312949396782</v>
      </c>
      <c r="U70" s="87">
        <f t="shared" si="3"/>
      </c>
      <c r="V70" s="73">
        <f t="shared" si="12"/>
        <v>-24.541059262346177</v>
      </c>
      <c r="W70" s="164">
        <f t="shared" si="7"/>
        <v>-24.541059262346177</v>
      </c>
      <c r="X70" s="74">
        <f>AVERAGE(W68:W70)</f>
        <v>-24.517882011370045</v>
      </c>
      <c r="Y70" s="156"/>
      <c r="Z70" s="156"/>
    </row>
    <row r="71" spans="1:26" s="15" customFormat="1" ht="8.25">
      <c r="A71" s="82">
        <f>Spreadsheet!A44</f>
        <v>43</v>
      </c>
      <c r="B71" s="82">
        <f>Spreadsheet!B44</f>
        <v>2</v>
      </c>
      <c r="C71" s="83" t="str">
        <f>Spreadsheet!D44</f>
        <v>BGP-j1</v>
      </c>
      <c r="D71" s="83" t="str">
        <f>Spreadsheet!C44</f>
        <v>Skalierung</v>
      </c>
      <c r="E71" s="84">
        <f>Spreadsheet!E44</f>
        <v>47020</v>
      </c>
      <c r="F71" s="84">
        <f>Spreadsheet!F44</f>
        <v>0.7</v>
      </c>
      <c r="G71" s="85">
        <f>Spreadsheet!G44</f>
        <v>359.638</v>
      </c>
      <c r="H71" s="167">
        <f>Spreadsheet!H44</f>
        <v>-23.2669</v>
      </c>
      <c r="I71" s="85">
        <f>Spreadsheet!I44</f>
        <v>92.56371701</v>
      </c>
      <c r="J71" s="169">
        <f>Spreadsheet!J44</f>
        <v>8346.1</v>
      </c>
      <c r="K71" s="85">
        <f>Spreadsheet!K44</f>
        <v>-26.708</v>
      </c>
      <c r="L71" s="85">
        <f>Spreadsheet!L44</f>
        <v>1.12602872</v>
      </c>
      <c r="M71" s="85">
        <f>Spreadsheet!M44</f>
        <v>-21.4835</v>
      </c>
      <c r="N71" s="91">
        <f t="shared" si="5"/>
        <v>-0.0585300000000001</v>
      </c>
      <c r="O71" s="86">
        <f t="shared" si="8"/>
        <v>-23.32543</v>
      </c>
      <c r="P71" s="93">
        <f t="shared" si="13"/>
        <v>-23.677856322959475</v>
      </c>
      <c r="Q71" s="87"/>
      <c r="R71" s="88">
        <f t="shared" si="11"/>
        <v>-8.969512949882137</v>
      </c>
      <c r="S71" s="88">
        <f t="shared" si="9"/>
        <v>-23.5506698534023</v>
      </c>
      <c r="T71" s="81">
        <f t="shared" si="6"/>
        <v>-24.488343373077335</v>
      </c>
      <c r="U71" s="87">
        <f t="shared" si="3"/>
      </c>
      <c r="V71" s="73">
        <f t="shared" si="12"/>
        <v>-24.50305171645041</v>
      </c>
      <c r="W71" s="164">
        <f t="shared" si="7"/>
        <v>-24.50305171645041</v>
      </c>
      <c r="X71" s="74"/>
      <c r="Y71" s="160" t="s">
        <v>87</v>
      </c>
      <c r="Z71" s="156"/>
    </row>
    <row r="72" spans="1:26" s="15" customFormat="1" ht="8.25">
      <c r="A72" s="82">
        <f>Spreadsheet!A45</f>
        <v>44</v>
      </c>
      <c r="B72" s="82">
        <f>Spreadsheet!B45</f>
        <v>2</v>
      </c>
      <c r="C72" s="83" t="str">
        <f>Spreadsheet!D45</f>
        <v>BGP-j1</v>
      </c>
      <c r="D72" s="83" t="str">
        <f>Spreadsheet!C45</f>
        <v>Skalierung</v>
      </c>
      <c r="E72" s="84">
        <f>Spreadsheet!E45</f>
        <v>47021</v>
      </c>
      <c r="F72" s="84">
        <f>Spreadsheet!F45</f>
        <v>0.7</v>
      </c>
      <c r="G72" s="85">
        <f>Spreadsheet!G45</f>
        <v>353.019</v>
      </c>
      <c r="H72" s="167">
        <f>Spreadsheet!H45</f>
        <v>-23.335</v>
      </c>
      <c r="I72" s="85">
        <f>Spreadsheet!I45</f>
        <v>90.86012773</v>
      </c>
      <c r="J72" s="169">
        <f>Spreadsheet!J45</f>
        <v>8186.9</v>
      </c>
      <c r="K72" s="85">
        <f>Spreadsheet!K45</f>
        <v>-26.7757</v>
      </c>
      <c r="L72" s="85">
        <f>Spreadsheet!L45</f>
        <v>1.12602586</v>
      </c>
      <c r="M72" s="85">
        <f>Spreadsheet!M45</f>
        <v>-21.4509</v>
      </c>
      <c r="N72" s="91">
        <f t="shared" si="5"/>
        <v>-0.03465</v>
      </c>
      <c r="O72" s="86">
        <f t="shared" si="8"/>
        <v>-23.36965</v>
      </c>
      <c r="P72" s="93">
        <f t="shared" si="13"/>
        <v>-23.56472314141631</v>
      </c>
      <c r="Q72" s="87"/>
      <c r="R72" s="88">
        <f t="shared" si="11"/>
        <v>-8.96418740805339</v>
      </c>
      <c r="S72" s="88">
        <f t="shared" si="9"/>
        <v>-23.44286221368788</v>
      </c>
      <c r="T72" s="81">
        <f t="shared" si="6"/>
        <v>-24.38053573336292</v>
      </c>
      <c r="U72" s="87">
        <f t="shared" si="3"/>
      </c>
      <c r="V72" s="73">
        <f t="shared" si="12"/>
        <v>-24.39513626909628</v>
      </c>
      <c r="W72" s="164">
        <f t="shared" si="7"/>
        <v>-24.39513626909628</v>
      </c>
      <c r="X72" s="74">
        <f>STDEVA(W71:W73)</f>
        <v>0.06400764805865564</v>
      </c>
      <c r="Y72" s="157">
        <f>X22</f>
        <v>-24.46</v>
      </c>
      <c r="Z72" s="156"/>
    </row>
    <row r="73" spans="1:26" s="15" customFormat="1" ht="8.25">
      <c r="A73" s="82">
        <f>Spreadsheet!A46</f>
        <v>45</v>
      </c>
      <c r="B73" s="82">
        <f>Spreadsheet!B46</f>
        <v>2</v>
      </c>
      <c r="C73" s="83" t="str">
        <f>Spreadsheet!D46</f>
        <v>BGP-j1</v>
      </c>
      <c r="D73" s="83" t="str">
        <f>Spreadsheet!C46</f>
        <v>Skalierung</v>
      </c>
      <c r="E73" s="84">
        <f>Spreadsheet!E46</f>
        <v>47022</v>
      </c>
      <c r="F73" s="84">
        <f>Spreadsheet!F46</f>
        <v>0.7</v>
      </c>
      <c r="G73" s="85">
        <f>Spreadsheet!G46</f>
        <v>362.96</v>
      </c>
      <c r="H73" s="167">
        <f>Spreadsheet!H46</f>
        <v>-23.4558</v>
      </c>
      <c r="I73" s="85">
        <f>Spreadsheet!I46</f>
        <v>93.41856629</v>
      </c>
      <c r="J73" s="169">
        <f>Spreadsheet!J46</f>
        <v>8436.5</v>
      </c>
      <c r="K73" s="85">
        <f>Spreadsheet!K46</f>
        <v>-26.8961</v>
      </c>
      <c r="L73" s="85">
        <f>Spreadsheet!L46</f>
        <v>1.12606661</v>
      </c>
      <c r="M73" s="85">
        <f>Spreadsheet!M46</f>
        <v>-21.5081</v>
      </c>
      <c r="N73" s="91">
        <f t="shared" si="5"/>
        <v>-0.07209000000000004</v>
      </c>
      <c r="O73" s="86">
        <f t="shared" si="8"/>
        <v>-23.52789</v>
      </c>
      <c r="P73" s="93">
        <f t="shared" si="13"/>
        <v>-23.672879323014786</v>
      </c>
      <c r="Q73" s="87"/>
      <c r="R73" s="88">
        <f t="shared" si="11"/>
        <v>-8.95886186622464</v>
      </c>
      <c r="S73" s="88">
        <f t="shared" si="9"/>
        <v>-23.55634393711511</v>
      </c>
      <c r="T73" s="81">
        <f t="shared" si="6"/>
        <v>-24.494017456790147</v>
      </c>
      <c r="U73" s="87">
        <f t="shared" si="3"/>
      </c>
      <c r="V73" s="73">
        <f t="shared" si="12"/>
        <v>-24.508731474246936</v>
      </c>
      <c r="W73" s="164">
        <f t="shared" si="7"/>
        <v>-24.508731474246936</v>
      </c>
      <c r="X73" s="74">
        <f>AVERAGE(W71:W73)</f>
        <v>-24.468973153264542</v>
      </c>
      <c r="Y73" s="158">
        <f>AVERAGE(W68:W73)</f>
        <v>-24.493427582317295</v>
      </c>
      <c r="Z73" s="158">
        <f>Y73-Y72</f>
        <v>-0.03342758231729448</v>
      </c>
    </row>
    <row r="74" spans="1:26" s="15" customFormat="1" ht="8.25">
      <c r="A74" s="82">
        <f>Spreadsheet!A47</f>
        <v>46</v>
      </c>
      <c r="B74" s="82">
        <f>Spreadsheet!B47</f>
        <v>2</v>
      </c>
      <c r="C74" s="83" t="str">
        <f>Spreadsheet!D47</f>
        <v>WWW-j1</v>
      </c>
      <c r="D74" s="83" t="str">
        <f>Spreadsheet!C47</f>
        <v>Standard</v>
      </c>
      <c r="E74" s="84">
        <f>Spreadsheet!E47</f>
        <v>47023</v>
      </c>
      <c r="F74" s="84">
        <f>Spreadsheet!F47</f>
        <v>0.7</v>
      </c>
      <c r="G74" s="85">
        <f>Spreadsheet!G47</f>
        <v>364.368</v>
      </c>
      <c r="H74" s="167">
        <f>Spreadsheet!H47</f>
        <v>-9.5301</v>
      </c>
      <c r="I74" s="85">
        <f>Spreadsheet!I47</f>
        <v>93.78100021</v>
      </c>
      <c r="J74" s="169">
        <f>Spreadsheet!J47</f>
        <v>8436.7</v>
      </c>
      <c r="K74" s="85">
        <f>Spreadsheet!K47</f>
        <v>-13.0342</v>
      </c>
      <c r="L74" s="85">
        <f>Spreadsheet!L47</f>
        <v>1.12637639</v>
      </c>
      <c r="M74" s="85">
        <f>Spreadsheet!M47</f>
        <v>-21.452</v>
      </c>
      <c r="N74" s="91">
        <f t="shared" si="5"/>
        <v>-0.07212000000000016</v>
      </c>
      <c r="O74" s="86">
        <f t="shared" si="8"/>
        <v>-9.602219999999999</v>
      </c>
      <c r="P74" s="66">
        <f t="shared" si="13"/>
        <v>-9.072816490855253</v>
      </c>
      <c r="Q74" s="87">
        <f>P74</f>
        <v>-9.072816490855253</v>
      </c>
      <c r="R74" s="88">
        <f t="shared" si="11"/>
        <v>-8.953536324395891</v>
      </c>
      <c r="S74" s="88">
        <f t="shared" si="9"/>
        <v>-8.961606646784325</v>
      </c>
      <c r="T74" s="81">
        <f t="shared" si="6"/>
        <v>-9.899280166459361</v>
      </c>
      <c r="U74" s="87">
        <f t="shared" si="3"/>
        <v>-9.899280166459361</v>
      </c>
      <c r="V74" s="67">
        <f t="shared" si="12"/>
        <v>-9.89939944662582</v>
      </c>
      <c r="W74" s="164">
        <f t="shared" si="7"/>
        <v>-9.89939944662582</v>
      </c>
      <c r="X74" s="68"/>
      <c r="Y74" s="156"/>
      <c r="Z74" s="156"/>
    </row>
    <row r="75" spans="1:26" s="15" customFormat="1" ht="8.25">
      <c r="A75" s="82">
        <f>Spreadsheet!A48</f>
        <v>47</v>
      </c>
      <c r="B75" s="82">
        <f>Spreadsheet!B48</f>
        <v>2</v>
      </c>
      <c r="C75" s="83" t="str">
        <f>Spreadsheet!D48</f>
        <v>WWW-j1</v>
      </c>
      <c r="D75" s="83" t="str">
        <f>Spreadsheet!C48</f>
        <v>Standard</v>
      </c>
      <c r="E75" s="84">
        <f>Spreadsheet!E48</f>
        <v>47024</v>
      </c>
      <c r="F75" s="84">
        <f>Spreadsheet!F48</f>
        <v>0.7</v>
      </c>
      <c r="G75" s="85">
        <f>Spreadsheet!G48</f>
        <v>361.54</v>
      </c>
      <c r="H75" s="167">
        <f>Spreadsheet!H48</f>
        <v>-9.3729</v>
      </c>
      <c r="I75" s="85">
        <f>Spreadsheet!I48</f>
        <v>93.0532996</v>
      </c>
      <c r="J75" s="169">
        <f>Spreadsheet!J48</f>
        <v>8341</v>
      </c>
      <c r="K75" s="85">
        <f>Spreadsheet!K48</f>
        <v>-12.8778</v>
      </c>
      <c r="L75" s="85">
        <f>Spreadsheet!L48</f>
        <v>1.12636157</v>
      </c>
      <c r="M75" s="85">
        <f>Spreadsheet!M48</f>
        <v>-21.4625</v>
      </c>
      <c r="N75" s="91">
        <f t="shared" si="5"/>
        <v>-0.05776500000000005</v>
      </c>
      <c r="O75" s="86">
        <f t="shared" si="8"/>
        <v>-9.430665</v>
      </c>
      <c r="P75" s="66">
        <f t="shared" si="13"/>
        <v>-9.235278473972068</v>
      </c>
      <c r="Q75" s="87"/>
      <c r="R75" s="88">
        <f t="shared" si="11"/>
        <v>-8.948210782567143</v>
      </c>
      <c r="S75" s="88">
        <f t="shared" si="9"/>
        <v>-9.129394171729889</v>
      </c>
      <c r="T75" s="81">
        <f t="shared" si="6"/>
        <v>-10.067067691404924</v>
      </c>
      <c r="U75" s="87">
        <f t="shared" si="3"/>
      </c>
      <c r="V75" s="67">
        <f t="shared" si="12"/>
        <v>-10.067354759096329</v>
      </c>
      <c r="W75" s="164">
        <f t="shared" si="7"/>
        <v>-10.067354759096329</v>
      </c>
      <c r="X75" s="68">
        <f>STDEVA(W74:W76)</f>
        <v>0.13741031493634917</v>
      </c>
      <c r="Y75" s="157"/>
      <c r="Z75" s="156"/>
    </row>
    <row r="76" spans="1:26" s="15" customFormat="1" ht="8.25">
      <c r="A76" s="82">
        <f>Spreadsheet!A49</f>
        <v>48</v>
      </c>
      <c r="B76" s="82">
        <f>Spreadsheet!B49</f>
        <v>2</v>
      </c>
      <c r="C76" s="83" t="str">
        <f>Spreadsheet!D49</f>
        <v>WWW-j1</v>
      </c>
      <c r="D76" s="83" t="str">
        <f>Spreadsheet!C49</f>
        <v>Standard</v>
      </c>
      <c r="E76" s="84">
        <f>Spreadsheet!E49</f>
        <v>47025</v>
      </c>
      <c r="F76" s="84">
        <f>Spreadsheet!F49</f>
        <v>0.7</v>
      </c>
      <c r="G76" s="85">
        <f>Spreadsheet!G49</f>
        <v>356.371</v>
      </c>
      <c r="H76" s="167">
        <f>Spreadsheet!H49</f>
        <v>-9.1</v>
      </c>
      <c r="I76" s="85">
        <f>Spreadsheet!I49</f>
        <v>91.72268478</v>
      </c>
      <c r="J76" s="169">
        <f>Spreadsheet!J49</f>
        <v>8287.7</v>
      </c>
      <c r="K76" s="85">
        <f>Spreadsheet!K49</f>
        <v>-12.6063</v>
      </c>
      <c r="L76" s="85">
        <f>Spreadsheet!L49</f>
        <v>1.12632293</v>
      </c>
      <c r="M76" s="85">
        <f>Spreadsheet!M49</f>
        <v>-21.5253</v>
      </c>
      <c r="N76" s="91">
        <f t="shared" si="5"/>
        <v>-0.04977000000000016</v>
      </c>
      <c r="O76" s="86">
        <f t="shared" si="8"/>
        <v>-9.14977</v>
      </c>
      <c r="P76" s="66">
        <f t="shared" si="13"/>
        <v>-8.95786465873197</v>
      </c>
      <c r="Q76" s="87"/>
      <c r="R76" s="88">
        <f t="shared" si="11"/>
        <v>-8.942885240738393</v>
      </c>
      <c r="S76" s="88">
        <f t="shared" si="9"/>
        <v>-8.85730589831854</v>
      </c>
      <c r="T76" s="81">
        <f t="shared" si="6"/>
        <v>-9.794979417993575</v>
      </c>
      <c r="U76" s="87">
        <f t="shared" si="3"/>
      </c>
      <c r="V76" s="67">
        <f t="shared" si="12"/>
        <v>-9.79499439741157</v>
      </c>
      <c r="W76" s="164">
        <f t="shared" si="7"/>
        <v>-9.79499439741157</v>
      </c>
      <c r="X76" s="68">
        <f>AVERAGE(W74:W76)</f>
        <v>-9.92058286771124</v>
      </c>
      <c r="Y76" s="158"/>
      <c r="Z76" s="156"/>
    </row>
    <row r="77" spans="1:26" s="15" customFormat="1" ht="8.25">
      <c r="A77" s="82">
        <f>Spreadsheet!A50</f>
        <v>49</v>
      </c>
      <c r="B77" s="82">
        <f>Spreadsheet!B50</f>
        <v>2</v>
      </c>
      <c r="C77" s="83" t="str">
        <f>Spreadsheet!D50</f>
        <v>WWW-j1</v>
      </c>
      <c r="D77" s="83" t="str">
        <f>Spreadsheet!C50</f>
        <v>Standard</v>
      </c>
      <c r="E77" s="84">
        <f>Spreadsheet!E50</f>
        <v>47026</v>
      </c>
      <c r="F77" s="84">
        <f>Spreadsheet!F50</f>
        <v>0.7</v>
      </c>
      <c r="G77" s="85">
        <f>Spreadsheet!G50</f>
        <v>356.157</v>
      </c>
      <c r="H77" s="167">
        <f>Spreadsheet!H50</f>
        <v>-9.0946</v>
      </c>
      <c r="I77" s="85">
        <f>Spreadsheet!I50</f>
        <v>91.66763407</v>
      </c>
      <c r="J77" s="169">
        <f>Spreadsheet!J50</f>
        <v>8252.9</v>
      </c>
      <c r="K77" s="85">
        <f>Spreadsheet!K50</f>
        <v>-12.6007</v>
      </c>
      <c r="L77" s="85">
        <f>Spreadsheet!L50</f>
        <v>1.12639737</v>
      </c>
      <c r="M77" s="85">
        <f>Spreadsheet!M50</f>
        <v>-21.419</v>
      </c>
      <c r="N77" s="91">
        <f t="shared" si="5"/>
        <v>-0.04455</v>
      </c>
      <c r="O77" s="86">
        <f t="shared" si="8"/>
        <v>-9.139149999999999</v>
      </c>
      <c r="P77" s="66">
        <f t="shared" si="13"/>
        <v>-9.004405372290515</v>
      </c>
      <c r="Q77" s="87">
        <f>P77</f>
        <v>-9.004405372290515</v>
      </c>
      <c r="R77" s="88">
        <f t="shared" si="11"/>
        <v>-8.937559698909645</v>
      </c>
      <c r="S77" s="88">
        <f t="shared" si="9"/>
        <v>-8.909172153705834</v>
      </c>
      <c r="T77" s="81">
        <f t="shared" si="6"/>
        <v>-9.84684567338087</v>
      </c>
      <c r="U77" s="87">
        <f t="shared" si="3"/>
        <v>-9.84684567338087</v>
      </c>
      <c r="V77" s="67">
        <f t="shared" si="12"/>
        <v>-9.84691251905425</v>
      </c>
      <c r="W77" s="164">
        <f t="shared" si="7"/>
        <v>-9.84691251905425</v>
      </c>
      <c r="X77" s="68"/>
      <c r="Y77" s="156"/>
      <c r="Z77" s="156"/>
    </row>
    <row r="78" spans="1:26" s="15" customFormat="1" ht="8.25">
      <c r="A78" s="82">
        <f>Spreadsheet!A51</f>
        <v>50</v>
      </c>
      <c r="B78" s="82">
        <f>Spreadsheet!B51</f>
        <v>2</v>
      </c>
      <c r="C78" s="83" t="str">
        <f>Spreadsheet!D51</f>
        <v>WWW-j1</v>
      </c>
      <c r="D78" s="83" t="str">
        <f>Spreadsheet!C51</f>
        <v>Standard</v>
      </c>
      <c r="E78" s="84">
        <f>Spreadsheet!E51</f>
        <v>47027</v>
      </c>
      <c r="F78" s="84">
        <f>Spreadsheet!F51</f>
        <v>0.7</v>
      </c>
      <c r="G78" s="85">
        <f>Spreadsheet!G51</f>
        <v>357.821</v>
      </c>
      <c r="H78" s="167">
        <f>Spreadsheet!H51</f>
        <v>-9.0295</v>
      </c>
      <c r="I78" s="85">
        <f>Spreadsheet!I51</f>
        <v>92.09607987</v>
      </c>
      <c r="J78" s="169">
        <f>Spreadsheet!J51</f>
        <v>8321.5</v>
      </c>
      <c r="K78" s="85">
        <f>Spreadsheet!K51</f>
        <v>-12.536</v>
      </c>
      <c r="L78" s="85">
        <f>Spreadsheet!L51</f>
        <v>1.12641448</v>
      </c>
      <c r="M78" s="85">
        <f>Spreadsheet!M51</f>
        <v>-21.4762</v>
      </c>
      <c r="N78" s="91">
        <f t="shared" si="5"/>
        <v>-0.05484000000000005</v>
      </c>
      <c r="O78" s="86">
        <f t="shared" si="8"/>
        <v>-9.084340000000001</v>
      </c>
      <c r="P78" s="66">
        <f t="shared" si="13"/>
        <v>-8.998228347393574</v>
      </c>
      <c r="Q78" s="87"/>
      <c r="R78" s="88">
        <f t="shared" si="11"/>
        <v>-8.932234157080897</v>
      </c>
      <c r="S78" s="88">
        <f t="shared" si="9"/>
        <v>-8.908320670637641</v>
      </c>
      <c r="T78" s="81">
        <f t="shared" si="6"/>
        <v>-9.845994190312677</v>
      </c>
      <c r="U78" s="87">
        <f t="shared" si="3"/>
      </c>
      <c r="V78" s="67">
        <f t="shared" si="12"/>
        <v>-9.84606018450299</v>
      </c>
      <c r="W78" s="164">
        <f t="shared" si="7"/>
        <v>-9.84606018450299</v>
      </c>
      <c r="X78" s="68">
        <f>STDEVA(W77:W79)</f>
        <v>0.021407674826247364</v>
      </c>
      <c r="Y78" s="159">
        <f>T23</f>
        <v>-9.78</v>
      </c>
      <c r="Z78" s="156"/>
    </row>
    <row r="79" spans="1:26" s="15" customFormat="1" ht="8.25">
      <c r="A79" s="82">
        <f>Spreadsheet!A52</f>
        <v>51</v>
      </c>
      <c r="B79" s="82">
        <f>Spreadsheet!B52</f>
        <v>2</v>
      </c>
      <c r="C79" s="83" t="str">
        <f>Spreadsheet!D52</f>
        <v>WWW-j1</v>
      </c>
      <c r="D79" s="83" t="str">
        <f>Spreadsheet!C52</f>
        <v>Standard</v>
      </c>
      <c r="E79" s="84">
        <f>Spreadsheet!E52</f>
        <v>47028</v>
      </c>
      <c r="F79" s="84">
        <f>Spreadsheet!F52</f>
        <v>0.7</v>
      </c>
      <c r="G79" s="85">
        <f>Spreadsheet!G52</f>
        <v>357.772</v>
      </c>
      <c r="H79" s="167">
        <f>Spreadsheet!H52</f>
        <v>-9.0368</v>
      </c>
      <c r="I79" s="85">
        <f>Spreadsheet!I52</f>
        <v>92.08327928</v>
      </c>
      <c r="J79" s="169">
        <f>Spreadsheet!J52</f>
        <v>8288.1</v>
      </c>
      <c r="K79" s="85">
        <f>Spreadsheet!K52</f>
        <v>-12.5433</v>
      </c>
      <c r="L79" s="85">
        <f>Spreadsheet!L52</f>
        <v>1.12641105</v>
      </c>
      <c r="M79" s="85">
        <f>Spreadsheet!M52</f>
        <v>-21.4631</v>
      </c>
      <c r="N79" s="91">
        <f t="shared" si="5"/>
        <v>-0.0498300000000001</v>
      </c>
      <c r="O79" s="86">
        <f t="shared" si="8"/>
        <v>-9.08663</v>
      </c>
      <c r="P79" s="66">
        <f t="shared" si="13"/>
        <v>-8.95629374934624</v>
      </c>
      <c r="Q79" s="87">
        <f>P79</f>
        <v>-8.95629374934624</v>
      </c>
      <c r="R79" s="88">
        <f t="shared" si="11"/>
        <v>-8.926908615252149</v>
      </c>
      <c r="S79" s="88">
        <f t="shared" si="9"/>
        <v>-8.871711614419056</v>
      </c>
      <c r="T79" s="81">
        <f t="shared" si="6"/>
        <v>-9.809385134094091</v>
      </c>
      <c r="U79" s="87">
        <f t="shared" si="3"/>
        <v>-9.809385134094091</v>
      </c>
      <c r="V79" s="67">
        <f t="shared" si="12"/>
        <v>-9.809414519228186</v>
      </c>
      <c r="W79" s="164">
        <f t="shared" si="7"/>
        <v>-9.809414519228186</v>
      </c>
      <c r="X79" s="68">
        <f>AVERAGE(W77:W79)</f>
        <v>-9.834129074261808</v>
      </c>
      <c r="Y79" s="158">
        <f>AVERAGE(W74:W79)</f>
        <v>-9.877355970986523</v>
      </c>
      <c r="Z79" s="158">
        <f>Y79-Y78</f>
        <v>-0.09735597098652349</v>
      </c>
    </row>
    <row r="80" spans="1:26" s="15" customFormat="1" ht="8.25">
      <c r="A80" s="82">
        <f>Spreadsheet!A53</f>
        <v>52</v>
      </c>
      <c r="B80" s="82">
        <f>Spreadsheet!B53</f>
        <v>2</v>
      </c>
      <c r="C80" s="83" t="str">
        <f>Spreadsheet!D53</f>
        <v>RWB-j1</v>
      </c>
      <c r="D80" s="83" t="str">
        <f>Spreadsheet!C53</f>
        <v>Qualitätskontrolle</v>
      </c>
      <c r="E80" s="84">
        <f>Spreadsheet!E53</f>
        <v>47029</v>
      </c>
      <c r="F80" s="84">
        <f>Spreadsheet!F53</f>
        <v>0.7</v>
      </c>
      <c r="G80" s="85">
        <f>Spreadsheet!G53</f>
        <v>353.169</v>
      </c>
      <c r="H80" s="167">
        <f>Spreadsheet!H53</f>
        <v>7.5279</v>
      </c>
      <c r="I80" s="85">
        <f>Spreadsheet!I53</f>
        <v>90.89864756</v>
      </c>
      <c r="J80" s="169">
        <f>Spreadsheet!J53</f>
        <v>8195.7</v>
      </c>
      <c r="K80" s="85">
        <f>Spreadsheet!K53</f>
        <v>3.9451</v>
      </c>
      <c r="L80" s="85">
        <f>Spreadsheet!L53</f>
        <v>1.1267341</v>
      </c>
      <c r="M80" s="85">
        <f>Spreadsheet!M53</f>
        <v>-21.4957</v>
      </c>
      <c r="N80" s="91">
        <f t="shared" si="5"/>
        <v>-0.03597000000000016</v>
      </c>
      <c r="O80" s="86">
        <f t="shared" si="8"/>
        <v>7.49193</v>
      </c>
      <c r="P80" s="93">
        <f aca="true" t="shared" si="14" ref="P80:P106">O80-$P$28*(O79-O80)-$P$27*(O78-O80)-$P$26*(O77-O80)-$P$25*(O76-O80)--$P$24*(O75-O80)-$P$23*(O74-O80)-$P$22*(O73-O80)-$P$21*(O72-O80)</f>
        <v>8.31923085563345</v>
      </c>
      <c r="Q80" s="87"/>
      <c r="R80" s="88">
        <f t="shared" si="11"/>
        <v>-8.921583073423399</v>
      </c>
      <c r="S80" s="88">
        <f t="shared" si="9"/>
        <v>8.398487448731885</v>
      </c>
      <c r="T80" s="81">
        <f t="shared" si="6"/>
        <v>7.460813929056849</v>
      </c>
      <c r="U80" s="87">
        <f t="shared" si="3"/>
      </c>
      <c r="V80" s="73">
        <f t="shared" si="12"/>
        <v>7.478054742985902</v>
      </c>
      <c r="W80" s="164">
        <f t="shared" si="7"/>
        <v>7.478054742985902</v>
      </c>
      <c r="X80" s="74"/>
      <c r="Y80" s="156"/>
      <c r="Z80" s="156"/>
    </row>
    <row r="81" spans="1:26" s="15" customFormat="1" ht="8.25">
      <c r="A81" s="82">
        <f>Spreadsheet!A54</f>
        <v>53</v>
      </c>
      <c r="B81" s="82">
        <f>Spreadsheet!B54</f>
        <v>2</v>
      </c>
      <c r="C81" s="83" t="str">
        <f>Spreadsheet!D54</f>
        <v>RWB-j1</v>
      </c>
      <c r="D81" s="83" t="str">
        <f>Spreadsheet!C54</f>
        <v>Qualitätskontrolle</v>
      </c>
      <c r="E81" s="84">
        <f>Spreadsheet!E54</f>
        <v>47030</v>
      </c>
      <c r="F81" s="84">
        <f>Spreadsheet!F54</f>
        <v>0.7</v>
      </c>
      <c r="G81" s="85">
        <f>Spreadsheet!G54</f>
        <v>360.573</v>
      </c>
      <c r="H81" s="167">
        <f>Spreadsheet!H54</f>
        <v>7.9121</v>
      </c>
      <c r="I81" s="85">
        <f>Spreadsheet!I54</f>
        <v>92.80438954</v>
      </c>
      <c r="J81" s="169">
        <f>Spreadsheet!J54</f>
        <v>8391.1</v>
      </c>
      <c r="K81" s="85">
        <f>Spreadsheet!K54</f>
        <v>4.3275</v>
      </c>
      <c r="L81" s="85">
        <f>Spreadsheet!L54</f>
        <v>1.12674003</v>
      </c>
      <c r="M81" s="85">
        <f>Spreadsheet!M54</f>
        <v>-21.5201</v>
      </c>
      <c r="N81" s="91">
        <f t="shared" si="5"/>
        <v>-0.0652800000000001</v>
      </c>
      <c r="O81" s="86">
        <f>H81+N81</f>
        <v>7.846819999999999</v>
      </c>
      <c r="P81" s="93">
        <f t="shared" si="14"/>
        <v>8.186160069390231</v>
      </c>
      <c r="Q81" s="87"/>
      <c r="R81" s="88">
        <f t="shared" si="11"/>
        <v>-8.91625753159465</v>
      </c>
      <c r="S81" s="88">
        <f t="shared" si="9"/>
        <v>8.260091120659919</v>
      </c>
      <c r="T81" s="81">
        <f t="shared" si="6"/>
        <v>7.322417600984883</v>
      </c>
      <c r="U81" s="87">
        <f>IF(Q81&lt;&gt;"",T81,"")</f>
      </c>
      <c r="V81" s="73">
        <f t="shared" si="12"/>
        <v>7.339520018585867</v>
      </c>
      <c r="W81" s="164">
        <f t="shared" si="7"/>
        <v>7.339520018585867</v>
      </c>
      <c r="X81" s="74">
        <f>STDEVA(W80:W82)</f>
        <v>0.06926742248403174</v>
      </c>
      <c r="Y81" s="161"/>
      <c r="Z81" s="158"/>
    </row>
    <row r="82" spans="1:26" s="15" customFormat="1" ht="8.25">
      <c r="A82" s="82">
        <f>Spreadsheet!A55</f>
        <v>54</v>
      </c>
      <c r="B82" s="82">
        <f>Spreadsheet!B55</f>
        <v>2</v>
      </c>
      <c r="C82" s="83" t="str">
        <f>Spreadsheet!D55</f>
        <v>RWB-j1</v>
      </c>
      <c r="D82" s="83" t="str">
        <f>Spreadsheet!C55</f>
        <v>Qualitätskontrolle</v>
      </c>
      <c r="E82" s="84">
        <f>Spreadsheet!E55</f>
        <v>47031</v>
      </c>
      <c r="F82" s="84">
        <f>Spreadsheet!F55</f>
        <v>0.7</v>
      </c>
      <c r="G82" s="85">
        <f>Spreadsheet!G55</f>
        <v>352.589</v>
      </c>
      <c r="H82" s="167">
        <f>Spreadsheet!H55</f>
        <v>8.0672</v>
      </c>
      <c r="I82" s="85">
        <f>Spreadsheet!I55</f>
        <v>90.74948791</v>
      </c>
      <c r="J82" s="169">
        <f>Spreadsheet!J55</f>
        <v>8209</v>
      </c>
      <c r="K82" s="85">
        <f>Spreadsheet!K55</f>
        <v>4.4819</v>
      </c>
      <c r="L82" s="85">
        <f>Spreadsheet!L55</f>
        <v>1.12673451</v>
      </c>
      <c r="M82" s="85">
        <f>Spreadsheet!M55</f>
        <v>-21.4885</v>
      </c>
      <c r="N82" s="91">
        <f t="shared" si="5"/>
        <v>-0.037965000000000054</v>
      </c>
      <c r="O82" s="86">
        <f>H82+N82</f>
        <v>8.029235</v>
      </c>
      <c r="P82" s="93">
        <f t="shared" si="14"/>
        <v>8.260841902711737</v>
      </c>
      <c r="Q82" s="87"/>
      <c r="R82" s="88">
        <f t="shared" si="11"/>
        <v>-8.910931989765903</v>
      </c>
      <c r="S82" s="88">
        <f t="shared" si="9"/>
        <v>8.329447412152675</v>
      </c>
      <c r="T82" s="81">
        <f t="shared" si="6"/>
        <v>7.391773892477639</v>
      </c>
      <c r="U82" s="87">
        <f>IF(Q82&lt;&gt;"",T82,"")</f>
      </c>
      <c r="V82" s="73">
        <f t="shared" si="12"/>
        <v>7.408945666370114</v>
      </c>
      <c r="W82" s="164">
        <f t="shared" si="7"/>
        <v>7.408945666370114</v>
      </c>
      <c r="X82" s="74">
        <f>AVERAGE(W80:W82)</f>
        <v>7.408840142647295</v>
      </c>
      <c r="Y82" s="156"/>
      <c r="Z82" s="158"/>
    </row>
    <row r="83" spans="1:26" s="15" customFormat="1" ht="8.25">
      <c r="A83" s="82">
        <f>Spreadsheet!A56</f>
        <v>55</v>
      </c>
      <c r="B83" s="82">
        <f>Spreadsheet!B56</f>
        <v>2</v>
      </c>
      <c r="C83" s="83" t="str">
        <f>Spreadsheet!D56</f>
        <v>RWB-j1</v>
      </c>
      <c r="D83" s="83" t="str">
        <f>Spreadsheet!C56</f>
        <v>Qualitätskontrolle</v>
      </c>
      <c r="E83" s="84">
        <f>Spreadsheet!E56</f>
        <v>47032</v>
      </c>
      <c r="F83" s="84">
        <f>Spreadsheet!F56</f>
        <v>0.7</v>
      </c>
      <c r="G83" s="85">
        <f>Spreadsheet!G56</f>
        <v>359.629</v>
      </c>
      <c r="H83" s="167">
        <f>Spreadsheet!H56</f>
        <v>8.3216</v>
      </c>
      <c r="I83" s="85">
        <f>Spreadsheet!I56</f>
        <v>92.56130581</v>
      </c>
      <c r="J83" s="169">
        <f>Spreadsheet!J56</f>
        <v>8336.7</v>
      </c>
      <c r="K83" s="85">
        <f>Spreadsheet!K56</f>
        <v>4.7351</v>
      </c>
      <c r="L83" s="85">
        <f>Spreadsheet!L56</f>
        <v>1.12673046</v>
      </c>
      <c r="M83" s="85">
        <f>Spreadsheet!M56</f>
        <v>-21.5014</v>
      </c>
      <c r="N83" s="91">
        <f t="shared" si="5"/>
        <v>-0.05712000000000016</v>
      </c>
      <c r="O83" s="86">
        <f>H83+N83</f>
        <v>8.26448</v>
      </c>
      <c r="P83" s="93">
        <f t="shared" si="14"/>
        <v>8.437818239991069</v>
      </c>
      <c r="Q83" s="87"/>
      <c r="R83" s="88">
        <f t="shared" si="11"/>
        <v>-8.905606447937153</v>
      </c>
      <c r="S83" s="88">
        <f t="shared" si="9"/>
        <v>8.501098207603256</v>
      </c>
      <c r="T83" s="81">
        <f t="shared" si="6"/>
        <v>7.5634246879282205</v>
      </c>
      <c r="U83" s="87">
        <f>IF(Q83&lt;&gt;"",T83,"")</f>
      </c>
      <c r="V83" s="73">
        <f t="shared" si="12"/>
        <v>7.580768112616147</v>
      </c>
      <c r="W83" s="164">
        <f t="shared" si="7"/>
        <v>7.580768112616147</v>
      </c>
      <c r="X83" s="74"/>
      <c r="Y83" s="158" t="s">
        <v>88</v>
      </c>
      <c r="Z83" s="158"/>
    </row>
    <row r="84" spans="1:26" s="15" customFormat="1" ht="8.25">
      <c r="A84" s="82">
        <f>Spreadsheet!A57</f>
        <v>56</v>
      </c>
      <c r="B84" s="82">
        <f>Spreadsheet!B57</f>
        <v>2</v>
      </c>
      <c r="C84" s="83" t="str">
        <f>Spreadsheet!D57</f>
        <v>RWB-j1</v>
      </c>
      <c r="D84" s="83" t="str">
        <f>Spreadsheet!C57</f>
        <v>Qualitätskontrolle</v>
      </c>
      <c r="E84" s="84">
        <f>Spreadsheet!E57</f>
        <v>47033</v>
      </c>
      <c r="F84" s="84">
        <f>Spreadsheet!F57</f>
        <v>0.7</v>
      </c>
      <c r="G84" s="85">
        <f>Spreadsheet!G57</f>
        <v>352.485</v>
      </c>
      <c r="H84" s="167">
        <f>Spreadsheet!H57</f>
        <v>8.2705</v>
      </c>
      <c r="I84" s="85">
        <f>Spreadsheet!I57</f>
        <v>90.72262967</v>
      </c>
      <c r="J84" s="169">
        <f>Spreadsheet!J57</f>
        <v>8187.8</v>
      </c>
      <c r="K84" s="85">
        <f>Spreadsheet!K57</f>
        <v>4.6844</v>
      </c>
      <c r="L84" s="85">
        <f>Spreadsheet!L57</f>
        <v>1.12674064</v>
      </c>
      <c r="M84" s="85">
        <f>Spreadsheet!M57</f>
        <v>-21.4358</v>
      </c>
      <c r="N84" s="91">
        <f t="shared" si="5"/>
        <v>-0.03478500000000008</v>
      </c>
      <c r="O84" s="86">
        <f t="shared" si="8"/>
        <v>8.235715</v>
      </c>
      <c r="P84" s="93">
        <f t="shared" si="14"/>
        <v>8.339941032510811</v>
      </c>
      <c r="Q84" s="87"/>
      <c r="R84" s="88">
        <f t="shared" si="11"/>
        <v>-8.900280906108405</v>
      </c>
      <c r="S84" s="88">
        <f t="shared" si="9"/>
        <v>8.39789545829425</v>
      </c>
      <c r="T84" s="81">
        <f t="shared" si="6"/>
        <v>7.460221938619215</v>
      </c>
      <c r="U84" s="87">
        <f t="shared" si="3"/>
      </c>
      <c r="V84" s="73">
        <f t="shared" si="12"/>
        <v>7.477462160557833</v>
      </c>
      <c r="W84" s="164">
        <f t="shared" si="7"/>
        <v>7.477462160557833</v>
      </c>
      <c r="X84" s="74">
        <f>STDEVA(W83:W85)</f>
        <v>0.07758502275817067</v>
      </c>
      <c r="Y84" s="161">
        <f>X26</f>
        <v>7.8</v>
      </c>
      <c r="Z84" s="156"/>
    </row>
    <row r="85" spans="1:26" s="15" customFormat="1" ht="8.25">
      <c r="A85" s="82">
        <f>Spreadsheet!A58</f>
        <v>57</v>
      </c>
      <c r="B85" s="82">
        <f>Spreadsheet!B58</f>
        <v>2</v>
      </c>
      <c r="C85" s="83" t="str">
        <f>Spreadsheet!D58</f>
        <v>RWB-j1</v>
      </c>
      <c r="D85" s="83" t="str">
        <f>Spreadsheet!C58</f>
        <v>Qualitätskontrolle</v>
      </c>
      <c r="E85" s="84">
        <f>Spreadsheet!E58</f>
        <v>47034</v>
      </c>
      <c r="F85" s="84">
        <f>Spreadsheet!F58</f>
        <v>0.7</v>
      </c>
      <c r="G85" s="85">
        <f>Spreadsheet!G58</f>
        <v>364.422</v>
      </c>
      <c r="H85" s="167">
        <f>Spreadsheet!H58</f>
        <v>8.2212</v>
      </c>
      <c r="I85" s="85">
        <f>Spreadsheet!I58</f>
        <v>93.79486962</v>
      </c>
      <c r="J85" s="169">
        <f>Spreadsheet!J58</f>
        <v>8474.8</v>
      </c>
      <c r="K85" s="85">
        <f>Spreadsheet!K58</f>
        <v>4.6352</v>
      </c>
      <c r="L85" s="85">
        <f>Spreadsheet!L58</f>
        <v>1.12677487</v>
      </c>
      <c r="M85" s="85">
        <f>Spreadsheet!M58</f>
        <v>-21.5044</v>
      </c>
      <c r="N85" s="91">
        <f t="shared" si="5"/>
        <v>-0.07783499999999993</v>
      </c>
      <c r="O85" s="86">
        <f t="shared" si="8"/>
        <v>8.143365</v>
      </c>
      <c r="P85" s="93">
        <f t="shared" si="14"/>
        <v>8.296697398637976</v>
      </c>
      <c r="Q85" s="87"/>
      <c r="R85" s="88">
        <f t="shared" si="11"/>
        <v>-8.894955364279657</v>
      </c>
      <c r="S85" s="88">
        <f t="shared" si="9"/>
        <v>8.34932628259267</v>
      </c>
      <c r="T85" s="81">
        <f t="shared" si="6"/>
        <v>7.411652762917635</v>
      </c>
      <c r="U85" s="87">
        <f t="shared" si="3"/>
      </c>
      <c r="V85" s="73">
        <f t="shared" si="12"/>
        <v>7.428844415680549</v>
      </c>
      <c r="W85" s="164">
        <f t="shared" si="7"/>
        <v>7.428844415680549</v>
      </c>
      <c r="X85" s="74">
        <f>AVERAGE(W83:W85)</f>
        <v>7.495691562951509</v>
      </c>
      <c r="Y85" s="158">
        <f>AVERAGE(W80:W85)</f>
        <v>7.452265852799403</v>
      </c>
      <c r="Z85" s="158">
        <f>Y85-Y84</f>
        <v>-0.3477341472005966</v>
      </c>
    </row>
    <row r="86" spans="1:26" s="15" customFormat="1" ht="8.25">
      <c r="A86" s="82">
        <f>Spreadsheet!A59</f>
        <v>58</v>
      </c>
      <c r="B86" s="82">
        <f>Spreadsheet!B59</f>
        <v>2</v>
      </c>
      <c r="C86" s="83" t="str">
        <f>Spreadsheet!D59</f>
        <v>WWW-j1</v>
      </c>
      <c r="D86" s="83" t="str">
        <f>Spreadsheet!C59</f>
        <v>Standard</v>
      </c>
      <c r="E86" s="84">
        <f>Spreadsheet!E59</f>
        <v>47035</v>
      </c>
      <c r="F86" s="84">
        <f>Spreadsheet!F59</f>
        <v>0.7</v>
      </c>
      <c r="G86" s="85">
        <f>Spreadsheet!G59</f>
        <v>356.211</v>
      </c>
      <c r="H86" s="167">
        <f>Spreadsheet!H59</f>
        <v>-8.2926</v>
      </c>
      <c r="I86" s="85">
        <f>Spreadsheet!I59</f>
        <v>91.68172154</v>
      </c>
      <c r="J86" s="169">
        <f>Spreadsheet!J59</f>
        <v>8214.9</v>
      </c>
      <c r="K86" s="85">
        <f>Spreadsheet!K59</f>
        <v>-11.8024</v>
      </c>
      <c r="L86" s="85">
        <f>Spreadsheet!L59</f>
        <v>1.12644602</v>
      </c>
      <c r="M86" s="85">
        <f>Spreadsheet!M59</f>
        <v>-21.4658</v>
      </c>
      <c r="N86" s="91">
        <f t="shared" si="5"/>
        <v>-0.038849999999999996</v>
      </c>
      <c r="O86" s="86">
        <f t="shared" si="8"/>
        <v>-8.33145</v>
      </c>
      <c r="P86" s="66">
        <f t="shared" si="14"/>
        <v>-8.965396909692787</v>
      </c>
      <c r="Q86" s="87"/>
      <c r="R86" s="88">
        <f t="shared" si="11"/>
        <v>-8.889629822450907</v>
      </c>
      <c r="S86" s="88">
        <f t="shared" si="9"/>
        <v>-8.918093567566844</v>
      </c>
      <c r="T86" s="81">
        <f t="shared" si="6"/>
        <v>-9.85576708724188</v>
      </c>
      <c r="U86" s="87">
        <f t="shared" si="3"/>
      </c>
      <c r="V86" s="67">
        <f t="shared" si="12"/>
        <v>-9.855842854329122</v>
      </c>
      <c r="W86" s="164">
        <f t="shared" si="7"/>
        <v>-9.855842854329122</v>
      </c>
      <c r="X86" s="68"/>
      <c r="Y86" s="156"/>
      <c r="Z86" s="156"/>
    </row>
    <row r="87" spans="1:26" s="15" customFormat="1" ht="8.25">
      <c r="A87" s="82">
        <f>Spreadsheet!A60</f>
        <v>59</v>
      </c>
      <c r="B87" s="82">
        <f>Spreadsheet!B60</f>
        <v>2</v>
      </c>
      <c r="C87" s="83" t="str">
        <f>Spreadsheet!D60</f>
        <v>WWW-j1</v>
      </c>
      <c r="D87" s="83" t="str">
        <f>Spreadsheet!C60</f>
        <v>Standard</v>
      </c>
      <c r="E87" s="84">
        <f>Spreadsheet!E60</f>
        <v>47036</v>
      </c>
      <c r="F87" s="84">
        <f>Spreadsheet!F60</f>
        <v>0.7</v>
      </c>
      <c r="G87" s="85">
        <f>Spreadsheet!G60</f>
        <v>343.002</v>
      </c>
      <c r="H87" s="167">
        <f>Spreadsheet!H60</f>
        <v>-8.6245</v>
      </c>
      <c r="I87" s="85">
        <f>Spreadsheet!I60</f>
        <v>88.28187952</v>
      </c>
      <c r="J87" s="169">
        <f>Spreadsheet!J60</f>
        <v>7958.5</v>
      </c>
      <c r="K87" s="85">
        <f>Spreadsheet!K60</f>
        <v>-12.133</v>
      </c>
      <c r="L87" s="85">
        <f>Spreadsheet!L60</f>
        <v>1.12637913</v>
      </c>
      <c r="M87" s="85">
        <f>Spreadsheet!M60</f>
        <v>-21.5403</v>
      </c>
      <c r="N87" s="91">
        <f t="shared" si="5"/>
        <v>-0.00039000000000005453</v>
      </c>
      <c r="O87" s="86">
        <f t="shared" si="8"/>
        <v>-8.624889999999999</v>
      </c>
      <c r="P87" s="66">
        <f t="shared" si="14"/>
        <v>-8.863824728381465</v>
      </c>
      <c r="Q87" s="87">
        <f>P87</f>
        <v>-8.863824728381465</v>
      </c>
      <c r="R87" s="88">
        <f t="shared" si="11"/>
        <v>-8.884304280622159</v>
      </c>
      <c r="S87" s="88">
        <f t="shared" si="9"/>
        <v>-8.82184692808427</v>
      </c>
      <c r="T87" s="81">
        <f t="shared" si="6"/>
        <v>-9.759520447759305</v>
      </c>
      <c r="U87" s="87">
        <f t="shared" si="3"/>
        <v>-9.759520447759305</v>
      </c>
      <c r="V87" s="67">
        <f t="shared" si="12"/>
        <v>-9.759499968207065</v>
      </c>
      <c r="W87" s="164">
        <f t="shared" si="7"/>
        <v>-9.759499968207065</v>
      </c>
      <c r="X87" s="68">
        <f>STDEVA(W86:W88)</f>
        <v>0.18012620885483677</v>
      </c>
      <c r="Y87" s="158"/>
      <c r="Z87" s="162"/>
    </row>
    <row r="88" spans="1:26" s="15" customFormat="1" ht="8.25">
      <c r="A88" s="82">
        <f>Spreadsheet!A61</f>
        <v>60</v>
      </c>
      <c r="B88" s="82">
        <f>Spreadsheet!B61</f>
        <v>2</v>
      </c>
      <c r="C88" s="83" t="str">
        <f>Spreadsheet!D61</f>
        <v>WWW-j1</v>
      </c>
      <c r="D88" s="83" t="str">
        <f>Spreadsheet!C61</f>
        <v>Standard</v>
      </c>
      <c r="E88" s="84">
        <f>Spreadsheet!E61</f>
        <v>47037</v>
      </c>
      <c r="F88" s="84">
        <f>Spreadsheet!F61</f>
        <v>0.7</v>
      </c>
      <c r="G88" s="85">
        <f>Spreadsheet!G61</f>
        <v>363.438</v>
      </c>
      <c r="H88" s="167">
        <f>Spreadsheet!H61</f>
        <v>-8.9067</v>
      </c>
      <c r="I88" s="85">
        <f>Spreadsheet!I61</f>
        <v>93.54166865</v>
      </c>
      <c r="J88" s="169">
        <f>Spreadsheet!J61</f>
        <v>8417.6</v>
      </c>
      <c r="K88" s="85">
        <f>Spreadsheet!K61</f>
        <v>-12.4138</v>
      </c>
      <c r="L88" s="85">
        <f>Spreadsheet!L61</f>
        <v>1.12641597</v>
      </c>
      <c r="M88" s="85">
        <f>Spreadsheet!M61</f>
        <v>-21.48</v>
      </c>
      <c r="N88" s="91">
        <f t="shared" si="5"/>
        <v>-0.06925500000000011</v>
      </c>
      <c r="O88" s="86">
        <f>H88+N88</f>
        <v>-8.975955</v>
      </c>
      <c r="P88" s="66">
        <f t="shared" si="14"/>
        <v>-9.206946349093657</v>
      </c>
      <c r="Q88" s="87"/>
      <c r="R88" s="88">
        <f t="shared" si="11"/>
        <v>-8.87897873879341</v>
      </c>
      <c r="S88" s="88">
        <f t="shared" si="9"/>
        <v>-9.17029409062521</v>
      </c>
      <c r="T88" s="81">
        <f t="shared" si="6"/>
        <v>-10.107967610300246</v>
      </c>
      <c r="U88" s="87">
        <f>IF(Q88&lt;&gt;"",T88,"")</f>
      </c>
      <c r="V88" s="67">
        <f t="shared" si="12"/>
        <v>-10.108295577910546</v>
      </c>
      <c r="W88" s="164">
        <f t="shared" si="7"/>
        <v>-10.108295577910546</v>
      </c>
      <c r="X88" s="68">
        <f>AVERAGE(W86:W88)</f>
        <v>-9.907879466815578</v>
      </c>
      <c r="Y88" s="156"/>
      <c r="Z88" s="162"/>
    </row>
    <row r="89" spans="1:26" s="15" customFormat="1" ht="8.25">
      <c r="A89" s="82">
        <f>Spreadsheet!A62</f>
        <v>61</v>
      </c>
      <c r="B89" s="82">
        <f>Spreadsheet!B62</f>
        <v>2</v>
      </c>
      <c r="C89" s="83" t="str">
        <f>Spreadsheet!D62</f>
        <v>WWW-j1</v>
      </c>
      <c r="D89" s="83" t="str">
        <f>Spreadsheet!C62</f>
        <v>Standard</v>
      </c>
      <c r="E89" s="84">
        <f>Spreadsheet!E62</f>
        <v>47038</v>
      </c>
      <c r="F89" s="84">
        <f>Spreadsheet!F62</f>
        <v>0.7</v>
      </c>
      <c r="G89" s="85">
        <f>Spreadsheet!G62</f>
        <v>363.067</v>
      </c>
      <c r="H89" s="167">
        <f>Spreadsheet!H62</f>
        <v>-8.8068</v>
      </c>
      <c r="I89" s="85">
        <f>Spreadsheet!I62</f>
        <v>93.44627691</v>
      </c>
      <c r="J89" s="169">
        <f>Spreadsheet!J62</f>
        <v>8454.9</v>
      </c>
      <c r="K89" s="85">
        <f>Spreadsheet!K62</f>
        <v>-12.3143</v>
      </c>
      <c r="L89" s="85">
        <f>Spreadsheet!L62</f>
        <v>1.12647851</v>
      </c>
      <c r="M89" s="85">
        <f>Spreadsheet!M62</f>
        <v>-21.4661</v>
      </c>
      <c r="N89" s="91">
        <f t="shared" si="5"/>
        <v>-0.07485</v>
      </c>
      <c r="O89" s="86">
        <f>H89+N89</f>
        <v>-8.88165</v>
      </c>
      <c r="P89" s="66">
        <f t="shared" si="14"/>
        <v>-9.03884586369117</v>
      </c>
      <c r="Q89" s="87">
        <f>P89</f>
        <v>-9.03884586369117</v>
      </c>
      <c r="R89" s="88">
        <f t="shared" si="11"/>
        <v>-8.873653196964662</v>
      </c>
      <c r="S89" s="88">
        <f t="shared" si="9"/>
        <v>-9.007519147051472</v>
      </c>
      <c r="T89" s="81">
        <f t="shared" si="6"/>
        <v>-9.945192666726507</v>
      </c>
      <c r="U89" s="87">
        <f>IF(Q89&lt;&gt;"",T89,"")</f>
        <v>-9.945192666726507</v>
      </c>
      <c r="V89" s="67">
        <f t="shared" si="12"/>
        <v>-9.945357859393233</v>
      </c>
      <c r="W89" s="164">
        <f t="shared" si="7"/>
        <v>-9.945357859393233</v>
      </c>
      <c r="X89" s="68"/>
      <c r="Y89" s="158"/>
      <c r="Z89" s="162"/>
    </row>
    <row r="90" spans="1:26" s="15" customFormat="1" ht="8.25">
      <c r="A90" s="82">
        <f>Spreadsheet!A63</f>
        <v>62</v>
      </c>
      <c r="B90" s="82">
        <f>Spreadsheet!B63</f>
        <v>2</v>
      </c>
      <c r="C90" s="83" t="str">
        <f>Spreadsheet!D63</f>
        <v>WWW-j1</v>
      </c>
      <c r="D90" s="83" t="str">
        <f>Spreadsheet!C63</f>
        <v>Standard</v>
      </c>
      <c r="E90" s="84">
        <f>Spreadsheet!E63</f>
        <v>47039</v>
      </c>
      <c r="F90" s="84">
        <f>Spreadsheet!F63</f>
        <v>0.7</v>
      </c>
      <c r="G90" s="85">
        <f>Spreadsheet!G63</f>
        <v>359.667</v>
      </c>
      <c r="H90" s="167">
        <f>Spreadsheet!H63</f>
        <v>-8.8439</v>
      </c>
      <c r="I90" s="85">
        <f>Spreadsheet!I63</f>
        <v>92.57116313</v>
      </c>
      <c r="J90" s="169">
        <f>Spreadsheet!J63</f>
        <v>8338.6</v>
      </c>
      <c r="K90" s="85">
        <f>Spreadsheet!K63</f>
        <v>-12.3513</v>
      </c>
      <c r="L90" s="85">
        <f>Spreadsheet!L63</f>
        <v>1.12645662</v>
      </c>
      <c r="M90" s="85">
        <f>Spreadsheet!M63</f>
        <v>-21.4859</v>
      </c>
      <c r="N90" s="91">
        <f t="shared" si="5"/>
        <v>-0.0574050000000001</v>
      </c>
      <c r="O90" s="86">
        <f>H90+N90</f>
        <v>-8.901304999999999</v>
      </c>
      <c r="P90" s="66">
        <f t="shared" si="14"/>
        <v>-9.003163555763319</v>
      </c>
      <c r="Q90" s="87">
        <f>P90</f>
        <v>-9.003163555763319</v>
      </c>
      <c r="R90" s="88">
        <f t="shared" si="11"/>
        <v>-8.868327655135912</v>
      </c>
      <c r="S90" s="88">
        <f t="shared" si="9"/>
        <v>-8.97716238095237</v>
      </c>
      <c r="T90" s="81">
        <f t="shared" si="6"/>
        <v>-9.914835900627406</v>
      </c>
      <c r="U90" s="87">
        <f>IF(Q90&lt;&gt;"",T90,"")</f>
        <v>-9.914835900627406</v>
      </c>
      <c r="V90" s="67">
        <f t="shared" si="12"/>
        <v>-9.914970736528034</v>
      </c>
      <c r="W90" s="164">
        <f t="shared" si="7"/>
        <v>-9.914970736528034</v>
      </c>
      <c r="X90" s="68">
        <f>STDEVA(W89:W91)</f>
        <v>0.10082972667893352</v>
      </c>
      <c r="Y90" s="159">
        <f>T23</f>
        <v>-9.78</v>
      </c>
      <c r="Z90" s="162"/>
    </row>
    <row r="91" spans="1:26" s="15" customFormat="1" ht="8.25">
      <c r="A91" s="82">
        <f>Spreadsheet!A64</f>
        <v>63</v>
      </c>
      <c r="B91" s="82">
        <f>Spreadsheet!B64</f>
        <v>2</v>
      </c>
      <c r="C91" s="83" t="str">
        <f>Spreadsheet!D64</f>
        <v>WWW-j1</v>
      </c>
      <c r="D91" s="83" t="str">
        <f>Spreadsheet!C64</f>
        <v>Standard</v>
      </c>
      <c r="E91" s="84">
        <f>Spreadsheet!E64</f>
        <v>47040</v>
      </c>
      <c r="F91" s="84">
        <f>Spreadsheet!F64</f>
        <v>0.7</v>
      </c>
      <c r="G91" s="85">
        <f>Spreadsheet!G64</f>
        <v>352.973</v>
      </c>
      <c r="H91" s="167">
        <f>Spreadsheet!H64</f>
        <v>-8.6633</v>
      </c>
      <c r="I91" s="85">
        <f>Spreadsheet!I64</f>
        <v>90.84826876</v>
      </c>
      <c r="J91" s="169">
        <f>Spreadsheet!J64</f>
        <v>8167.3</v>
      </c>
      <c r="K91" s="85">
        <f>Spreadsheet!K64</f>
        <v>-12.1715</v>
      </c>
      <c r="L91" s="85">
        <f>Spreadsheet!L64</f>
        <v>1.12642811</v>
      </c>
      <c r="M91" s="85">
        <f>Spreadsheet!M64</f>
        <v>-21.5095</v>
      </c>
      <c r="N91" s="91">
        <f t="shared" si="5"/>
        <v>-0.03171000000000008</v>
      </c>
      <c r="O91" s="86">
        <f t="shared" si="8"/>
        <v>-8.69501</v>
      </c>
      <c r="P91" s="66">
        <f t="shared" si="14"/>
        <v>-8.8405407668632</v>
      </c>
      <c r="Q91" s="87"/>
      <c r="R91" s="88">
        <f t="shared" si="11"/>
        <v>-8.863002113307164</v>
      </c>
      <c r="S91" s="88">
        <f t="shared" si="9"/>
        <v>-8.819865133880999</v>
      </c>
      <c r="T91" s="81">
        <f t="shared" si="6"/>
        <v>-9.757538653556034</v>
      </c>
      <c r="U91" s="87">
        <f t="shared" si="3"/>
      </c>
      <c r="V91" s="67">
        <f t="shared" si="12"/>
        <v>-9.757516192209591</v>
      </c>
      <c r="W91" s="164">
        <f t="shared" si="7"/>
        <v>-9.757516192209591</v>
      </c>
      <c r="X91" s="68">
        <f>AVERAGE(W89:W91)</f>
        <v>-9.872614929376953</v>
      </c>
      <c r="Y91" s="158">
        <f>AVERAGE(W86:W91)</f>
        <v>-9.890247198096265</v>
      </c>
      <c r="Z91" s="158">
        <f>Y91-Y90</f>
        <v>-0.11024719809626582</v>
      </c>
    </row>
    <row r="92" spans="1:26" s="15" customFormat="1" ht="8.25">
      <c r="A92" s="82">
        <f>Spreadsheet!A65</f>
        <v>64</v>
      </c>
      <c r="B92" s="82">
        <f>Spreadsheet!B65</f>
        <v>2</v>
      </c>
      <c r="C92" s="83" t="str">
        <f>Spreadsheet!D65</f>
        <v>S3</v>
      </c>
      <c r="D92" s="83" t="str">
        <f>Spreadsheet!C65</f>
        <v>Probe 9</v>
      </c>
      <c r="E92" s="84">
        <f>Spreadsheet!E65</f>
        <v>47041</v>
      </c>
      <c r="F92" s="84">
        <f>Spreadsheet!F65</f>
        <v>0.7</v>
      </c>
      <c r="G92" s="85">
        <f>Spreadsheet!G65</f>
        <v>363.915</v>
      </c>
      <c r="H92" s="167">
        <f>Spreadsheet!H65</f>
        <v>54.6849</v>
      </c>
      <c r="I92" s="85">
        <f>Spreadsheet!I65</f>
        <v>93.66435114</v>
      </c>
      <c r="J92" s="169">
        <f>Spreadsheet!J65</f>
        <v>8360.4</v>
      </c>
      <c r="K92" s="85">
        <f>Spreadsheet!K65</f>
        <v>50.8837</v>
      </c>
      <c r="L92" s="85">
        <f>Spreadsheet!L65</f>
        <v>1.12703816</v>
      </c>
      <c r="M92" s="85">
        <f>Spreadsheet!M65</f>
        <v>-21.6807</v>
      </c>
      <c r="N92" s="91">
        <f t="shared" si="5"/>
        <v>-0.06067499999999999</v>
      </c>
      <c r="O92" s="86">
        <f t="shared" si="8"/>
        <v>54.624224999999996</v>
      </c>
      <c r="P92" s="93">
        <f t="shared" si="14"/>
        <v>57.357120681232935</v>
      </c>
      <c r="Q92" s="87"/>
      <c r="R92" s="88">
        <f t="shared" si="11"/>
        <v>-8.857676571478416</v>
      </c>
      <c r="S92" s="88">
        <f t="shared" si="9"/>
        <v>57.372470772386386</v>
      </c>
      <c r="T92" s="81">
        <f t="shared" si="6"/>
        <v>56.43479725271135</v>
      </c>
      <c r="U92" s="87">
        <f t="shared" si="3"/>
      </c>
      <c r="V92" s="69">
        <f t="shared" si="12"/>
        <v>56.50101204996405</v>
      </c>
      <c r="W92" s="164">
        <f t="shared" si="7"/>
        <v>56.50101204996405</v>
      </c>
      <c r="X92" s="70"/>
      <c r="Y92" s="157"/>
      <c r="Z92" s="158"/>
    </row>
    <row r="93" spans="1:26" s="15" customFormat="1" ht="8.25">
      <c r="A93" s="82">
        <f>Spreadsheet!A66</f>
        <v>65</v>
      </c>
      <c r="B93" s="82">
        <f>Spreadsheet!B66</f>
        <v>2</v>
      </c>
      <c r="C93" s="83" t="str">
        <f>Spreadsheet!D66</f>
        <v>S3</v>
      </c>
      <c r="D93" s="83" t="str">
        <f>Spreadsheet!C66</f>
        <v>Probe 9</v>
      </c>
      <c r="E93" s="84">
        <f>Spreadsheet!E66</f>
        <v>47042</v>
      </c>
      <c r="F93" s="84">
        <f>Spreadsheet!F66</f>
        <v>0.7</v>
      </c>
      <c r="G93" s="85">
        <f>Spreadsheet!G66</f>
        <v>360.775</v>
      </c>
      <c r="H93" s="167">
        <f>Spreadsheet!H66</f>
        <v>55.8541</v>
      </c>
      <c r="I93" s="85">
        <f>Spreadsheet!I66</f>
        <v>92.8564269</v>
      </c>
      <c r="J93" s="169">
        <f>Spreadsheet!J66</f>
        <v>8360.2</v>
      </c>
      <c r="K93" s="85">
        <f>Spreadsheet!K66</f>
        <v>52.0482</v>
      </c>
      <c r="L93" s="85">
        <f>Spreadsheet!L66</f>
        <v>1.12741502</v>
      </c>
      <c r="M93" s="85">
        <f>Spreadsheet!M66</f>
        <v>-21.382</v>
      </c>
      <c r="N93" s="91">
        <f t="shared" si="5"/>
        <v>-0.06064500000000016</v>
      </c>
      <c r="O93" s="86">
        <f t="shared" si="8"/>
        <v>55.793455</v>
      </c>
      <c r="P93" s="93">
        <f t="shared" si="14"/>
        <v>56.86228459804593</v>
      </c>
      <c r="Q93" s="87"/>
      <c r="R93" s="88">
        <f aca="true" t="shared" si="15" ref="R93:R124">FORECAST(A93,$Q$29:$Q$145,$A$29:$A$145)</f>
        <v>-8.852351029649666</v>
      </c>
      <c r="S93" s="88">
        <f t="shared" si="9"/>
        <v>56.872309147370636</v>
      </c>
      <c r="T93" s="81">
        <f t="shared" si="6"/>
        <v>55.9346356276956</v>
      </c>
      <c r="U93" s="87">
        <f t="shared" si="3"/>
      </c>
      <c r="V93" s="69">
        <f aca="true" t="shared" si="16" ref="V93:V124">$T$23-($T$23-T93)*(1+$I$14)-$U$23</f>
        <v>56.000350263323284</v>
      </c>
      <c r="W93" s="164">
        <f t="shared" si="7"/>
        <v>56.000350263323284</v>
      </c>
      <c r="X93" s="70">
        <f>STDEVA(W92:W94)</f>
        <v>0.3160489624672634</v>
      </c>
      <c r="Y93" s="158"/>
      <c r="Z93" s="156"/>
    </row>
    <row r="94" spans="1:26" s="15" customFormat="1" ht="8.25">
      <c r="A94" s="82">
        <f>Spreadsheet!A67</f>
        <v>66</v>
      </c>
      <c r="B94" s="82">
        <f>Spreadsheet!B67</f>
        <v>2</v>
      </c>
      <c r="C94" s="83" t="str">
        <f>Spreadsheet!D67</f>
        <v>S3</v>
      </c>
      <c r="D94" s="83" t="str">
        <f>Spreadsheet!C67</f>
        <v>Probe 9</v>
      </c>
      <c r="E94" s="84">
        <f>Spreadsheet!E67</f>
        <v>47043</v>
      </c>
      <c r="F94" s="84">
        <f>Spreadsheet!F67</f>
        <v>0.7</v>
      </c>
      <c r="G94" s="85">
        <f>Spreadsheet!G67</f>
        <v>351.679</v>
      </c>
      <c r="H94" s="167">
        <f>Spreadsheet!H67</f>
        <v>56.6089</v>
      </c>
      <c r="I94" s="85">
        <f>Spreadsheet!I67</f>
        <v>90.51528048</v>
      </c>
      <c r="J94" s="169">
        <f>Spreadsheet!J67</f>
        <v>8173.7</v>
      </c>
      <c r="K94" s="85">
        <f>Spreadsheet!K67</f>
        <v>52.7995</v>
      </c>
      <c r="L94" s="85">
        <f>Spreadsheet!L67</f>
        <v>1.12734406</v>
      </c>
      <c r="M94" s="85">
        <f>Spreadsheet!M67</f>
        <v>-21.4121</v>
      </c>
      <c r="N94" s="91">
        <f aca="true" t="shared" si="17" ref="N94:N145">$N$20*($J$29-J94)/2</f>
        <v>-0.032670000000000025</v>
      </c>
      <c r="O94" s="86">
        <f t="shared" si="8"/>
        <v>56.576229999999995</v>
      </c>
      <c r="P94" s="93">
        <f t="shared" si="14"/>
        <v>57.4515190185773</v>
      </c>
      <c r="Q94" s="87"/>
      <c r="R94" s="88">
        <f t="shared" si="15"/>
        <v>-8.847025487820918</v>
      </c>
      <c r="S94" s="88">
        <f t="shared" si="9"/>
        <v>57.45621802607325</v>
      </c>
      <c r="T94" s="81">
        <f aca="true" t="shared" si="18" ref="T94:T145">S94-($Q$12-$T$23)</f>
        <v>56.518544506398214</v>
      </c>
      <c r="U94" s="87">
        <f t="shared" si="3"/>
      </c>
      <c r="V94" s="69">
        <f t="shared" si="16"/>
        <v>56.58484305090461</v>
      </c>
      <c r="W94" s="164">
        <f aca="true" t="shared" si="19" ref="W94:W145">V94</f>
        <v>56.58484305090461</v>
      </c>
      <c r="X94" s="70">
        <f>AVERAGE(W92:W94)</f>
        <v>56.36206845473064</v>
      </c>
      <c r="Y94" s="158">
        <f>AVERAGE(W92:W94)</f>
        <v>56.36206845473064</v>
      </c>
      <c r="Z94" s="156"/>
    </row>
    <row r="95" spans="1:26" s="15" customFormat="1" ht="8.25">
      <c r="A95" s="82">
        <f>Spreadsheet!A68</f>
        <v>67</v>
      </c>
      <c r="B95" s="82">
        <f>Spreadsheet!B68</f>
        <v>2</v>
      </c>
      <c r="C95" s="83" t="str">
        <f>Spreadsheet!D68</f>
        <v>S3</v>
      </c>
      <c r="D95" s="83" t="str">
        <f>Spreadsheet!C68</f>
        <v>Probe 10</v>
      </c>
      <c r="E95" s="84">
        <f>Spreadsheet!E68</f>
        <v>47044</v>
      </c>
      <c r="F95" s="84">
        <f>Spreadsheet!F68</f>
        <v>0.7</v>
      </c>
      <c r="G95" s="85">
        <f>Spreadsheet!G68</f>
        <v>359.602</v>
      </c>
      <c r="H95" s="167">
        <f>Spreadsheet!H68</f>
        <v>56.7483</v>
      </c>
      <c r="I95" s="85">
        <f>Spreadsheet!I68</f>
        <v>92.55446763</v>
      </c>
      <c r="J95" s="169">
        <f>Spreadsheet!J68</f>
        <v>8341.6</v>
      </c>
      <c r="K95" s="85">
        <f>Spreadsheet!K68</f>
        <v>52.9383</v>
      </c>
      <c r="L95" s="85">
        <f>Spreadsheet!L68</f>
        <v>1.12787214</v>
      </c>
      <c r="M95" s="85">
        <f>Spreadsheet!M68</f>
        <v>-21.3975</v>
      </c>
      <c r="N95" s="91">
        <f t="shared" si="17"/>
        <v>-0.0578550000000001</v>
      </c>
      <c r="O95" s="86">
        <f t="shared" si="8"/>
        <v>56.690445</v>
      </c>
      <c r="P95" s="93">
        <f t="shared" si="14"/>
        <v>57.31180722559072</v>
      </c>
      <c r="Q95" s="87"/>
      <c r="R95" s="88">
        <f t="shared" si="15"/>
        <v>-8.84169994599217</v>
      </c>
      <c r="S95" s="88">
        <f t="shared" si="9"/>
        <v>57.311180691257924</v>
      </c>
      <c r="T95" s="81">
        <f t="shared" si="18"/>
        <v>56.37350717158289</v>
      </c>
      <c r="U95" s="87">
        <f t="shared" si="3"/>
      </c>
      <c r="V95" s="71">
        <f t="shared" si="16"/>
        <v>56.439660678754464</v>
      </c>
      <c r="W95" s="164">
        <f t="shared" si="19"/>
        <v>56.439660678754464</v>
      </c>
      <c r="X95" s="72"/>
      <c r="Y95" s="157"/>
      <c r="Z95" s="158"/>
    </row>
    <row r="96" spans="1:26" s="15" customFormat="1" ht="8.25">
      <c r="A96" s="82">
        <f>Spreadsheet!A69</f>
        <v>68</v>
      </c>
      <c r="B96" s="82">
        <f>Spreadsheet!B69</f>
        <v>2</v>
      </c>
      <c r="C96" s="83" t="str">
        <f>Spreadsheet!D69</f>
        <v>S3</v>
      </c>
      <c r="D96" s="83" t="str">
        <f>Spreadsheet!C69</f>
        <v>Probe 10</v>
      </c>
      <c r="E96" s="84">
        <f>Spreadsheet!E69</f>
        <v>47045</v>
      </c>
      <c r="F96" s="84">
        <f>Spreadsheet!F69</f>
        <v>0.7</v>
      </c>
      <c r="G96" s="85">
        <f>Spreadsheet!G69</f>
        <v>359.874</v>
      </c>
      <c r="H96" s="167">
        <f>Spreadsheet!H69</f>
        <v>56.8511</v>
      </c>
      <c r="I96" s="85">
        <f>Spreadsheet!I69</f>
        <v>92.62446492</v>
      </c>
      <c r="J96" s="169">
        <f>Spreadsheet!J69</f>
        <v>8329</v>
      </c>
      <c r="K96" s="85">
        <f>Spreadsheet!K69</f>
        <v>53.0406</v>
      </c>
      <c r="L96" s="85">
        <f>Spreadsheet!L69</f>
        <v>1.12738288</v>
      </c>
      <c r="M96" s="85">
        <f>Spreadsheet!M69</f>
        <v>-21.4233</v>
      </c>
      <c r="N96" s="91">
        <f t="shared" si="17"/>
        <v>-0.05596500000000005</v>
      </c>
      <c r="O96" s="86">
        <f t="shared" si="8"/>
        <v>56.795135</v>
      </c>
      <c r="P96" s="93">
        <f t="shared" si="14"/>
        <v>57.18974609266866</v>
      </c>
      <c r="Q96" s="87"/>
      <c r="R96" s="88">
        <f t="shared" si="15"/>
        <v>-8.83637440416342</v>
      </c>
      <c r="S96" s="88">
        <f t="shared" si="9"/>
        <v>57.183794016507115</v>
      </c>
      <c r="T96" s="81">
        <f t="shared" si="18"/>
        <v>56.24612049683208</v>
      </c>
      <c r="U96" s="87">
        <f t="shared" si="3"/>
      </c>
      <c r="V96" s="71">
        <f t="shared" si="16"/>
        <v>56.31214661732891</v>
      </c>
      <c r="W96" s="164">
        <f t="shared" si="19"/>
        <v>56.31214661732891</v>
      </c>
      <c r="X96" s="72">
        <f>STDEVA(W95:W97)</f>
        <v>0.11538728578939006</v>
      </c>
      <c r="Y96" s="158"/>
      <c r="Z96" s="156"/>
    </row>
    <row r="97" spans="1:26" s="15" customFormat="1" ht="8.25">
      <c r="A97" s="82">
        <f>Spreadsheet!A70</f>
        <v>69</v>
      </c>
      <c r="B97" s="82">
        <f>Spreadsheet!B70</f>
        <v>2</v>
      </c>
      <c r="C97" s="83" t="str">
        <f>Spreadsheet!D70</f>
        <v>S3</v>
      </c>
      <c r="D97" s="83" t="str">
        <f>Spreadsheet!C70</f>
        <v>Probe 10</v>
      </c>
      <c r="E97" s="84">
        <f>Spreadsheet!E70</f>
        <v>47046</v>
      </c>
      <c r="F97" s="84">
        <f>Spreadsheet!F70</f>
        <v>0.7</v>
      </c>
      <c r="G97" s="85">
        <f>Spreadsheet!G70</f>
        <v>350.64</v>
      </c>
      <c r="H97" s="167">
        <f>Spreadsheet!H70</f>
        <v>56.8549</v>
      </c>
      <c r="I97" s="85">
        <f>Spreadsheet!I70</f>
        <v>90.24782639</v>
      </c>
      <c r="J97" s="169">
        <f>Spreadsheet!J70</f>
        <v>8131.9</v>
      </c>
      <c r="K97" s="85">
        <f>Spreadsheet!K70</f>
        <v>53.0443</v>
      </c>
      <c r="L97" s="85">
        <f>Spreadsheet!L70</f>
        <v>1.1273651</v>
      </c>
      <c r="M97" s="85">
        <f>Spreadsheet!M70</f>
        <v>-21.4197</v>
      </c>
      <c r="N97" s="91">
        <f t="shared" si="17"/>
        <v>-0.026399999999999996</v>
      </c>
      <c r="O97" s="86">
        <f t="shared" si="8"/>
        <v>56.8285</v>
      </c>
      <c r="P97" s="93">
        <f t="shared" si="14"/>
        <v>57.42517527144093</v>
      </c>
      <c r="Q97" s="87"/>
      <c r="R97" s="88">
        <f t="shared" si="15"/>
        <v>-8.831048862334672</v>
      </c>
      <c r="S97" s="88">
        <f aca="true" t="shared" si="20" ref="S97:S145">P97-R97+$Q$12</f>
        <v>57.41389765345064</v>
      </c>
      <c r="T97" s="81">
        <f t="shared" si="18"/>
        <v>56.4762241337756</v>
      </c>
      <c r="U97" s="87">
        <f t="shared" si="3"/>
      </c>
      <c r="V97" s="71">
        <f t="shared" si="16"/>
        <v>56.54248035790937</v>
      </c>
      <c r="W97" s="164">
        <f t="shared" si="19"/>
        <v>56.54248035790937</v>
      </c>
      <c r="X97" s="72">
        <f>AVERAGE(W95:W97)</f>
        <v>56.43142921799758</v>
      </c>
      <c r="Y97" s="158">
        <f>AVERAGE(W95:W97)</f>
        <v>56.43142921799758</v>
      </c>
      <c r="Z97" s="156"/>
    </row>
    <row r="98" spans="1:26" s="15" customFormat="1" ht="8.25">
      <c r="A98" s="82">
        <f>Spreadsheet!A71</f>
        <v>70</v>
      </c>
      <c r="B98" s="82">
        <f>Spreadsheet!B71</f>
        <v>2</v>
      </c>
      <c r="C98" s="83" t="str">
        <f>Spreadsheet!D71</f>
        <v>S3</v>
      </c>
      <c r="D98" s="83" t="str">
        <f>Spreadsheet!C71</f>
        <v>Probe 11</v>
      </c>
      <c r="E98" s="84">
        <f>Spreadsheet!E71</f>
        <v>47047</v>
      </c>
      <c r="F98" s="84">
        <f>Spreadsheet!F71</f>
        <v>0.7</v>
      </c>
      <c r="G98" s="85">
        <f>Spreadsheet!G71</f>
        <v>367.665</v>
      </c>
      <c r="H98" s="167">
        <f>Spreadsheet!H71</f>
        <v>57.3033</v>
      </c>
      <c r="I98" s="85">
        <f>Spreadsheet!I71</f>
        <v>94.6296413</v>
      </c>
      <c r="J98" s="169">
        <f>Spreadsheet!J71</f>
        <v>8540.4</v>
      </c>
      <c r="K98" s="85">
        <f>Spreadsheet!K71</f>
        <v>53.4908</v>
      </c>
      <c r="L98" s="85">
        <f>Spreadsheet!L71</f>
        <v>1.12791773</v>
      </c>
      <c r="M98" s="85">
        <f>Spreadsheet!M71</f>
        <v>-21.3527</v>
      </c>
      <c r="N98" s="91">
        <f t="shared" si="17"/>
        <v>-0.08767499999999999</v>
      </c>
      <c r="O98" s="86">
        <f t="shared" si="8"/>
        <v>57.215625</v>
      </c>
      <c r="P98" s="93">
        <f t="shared" si="14"/>
        <v>57.62673577663928</v>
      </c>
      <c r="Q98" s="87"/>
      <c r="R98" s="88">
        <f t="shared" si="15"/>
        <v>-8.825723320505924</v>
      </c>
      <c r="S98" s="88">
        <f t="shared" si="20"/>
        <v>57.610132616820245</v>
      </c>
      <c r="T98" s="81">
        <f t="shared" si="18"/>
        <v>56.67245909714521</v>
      </c>
      <c r="U98" s="87">
        <f t="shared" si="3"/>
      </c>
      <c r="V98" s="69">
        <f t="shared" si="16"/>
        <v>56.73891155624234</v>
      </c>
      <c r="W98" s="164">
        <f t="shared" si="19"/>
        <v>56.73891155624234</v>
      </c>
      <c r="X98" s="70"/>
      <c r="Y98" s="157"/>
      <c r="Z98" s="158"/>
    </row>
    <row r="99" spans="1:26" s="15" customFormat="1" ht="8.25">
      <c r="A99" s="82">
        <f>Spreadsheet!A72</f>
        <v>71</v>
      </c>
      <c r="B99" s="82">
        <f>Spreadsheet!B72</f>
        <v>2</v>
      </c>
      <c r="C99" s="83" t="str">
        <f>Spreadsheet!D72</f>
        <v>S3</v>
      </c>
      <c r="D99" s="83" t="str">
        <f>Spreadsheet!C72</f>
        <v>Probe 11</v>
      </c>
      <c r="E99" s="84">
        <f>Spreadsheet!E72</f>
        <v>47048</v>
      </c>
      <c r="F99" s="84">
        <f>Spreadsheet!F72</f>
        <v>0.7</v>
      </c>
      <c r="G99" s="85">
        <f>Spreadsheet!G72</f>
        <v>363.876</v>
      </c>
      <c r="H99" s="167">
        <f>Spreadsheet!H72</f>
        <v>57.1235</v>
      </c>
      <c r="I99" s="85">
        <f>Spreadsheet!I72</f>
        <v>93.65437164</v>
      </c>
      <c r="J99" s="169">
        <f>Spreadsheet!J72</f>
        <v>8439.8</v>
      </c>
      <c r="K99" s="85">
        <f>Spreadsheet!K72</f>
        <v>53.3119</v>
      </c>
      <c r="L99" s="85">
        <f>Spreadsheet!L72</f>
        <v>1.12746457</v>
      </c>
      <c r="M99" s="85">
        <f>Spreadsheet!M72</f>
        <v>-21.3661</v>
      </c>
      <c r="N99" s="91">
        <f t="shared" si="17"/>
        <v>-0.07258499999999994</v>
      </c>
      <c r="O99" s="86">
        <f t="shared" si="8"/>
        <v>57.050915</v>
      </c>
      <c r="P99" s="93">
        <f t="shared" si="14"/>
        <v>57.24914338404846</v>
      </c>
      <c r="Q99" s="87"/>
      <c r="R99" s="88">
        <f t="shared" si="15"/>
        <v>-8.820397778677176</v>
      </c>
      <c r="S99" s="88">
        <f t="shared" si="20"/>
        <v>57.22721468240068</v>
      </c>
      <c r="T99" s="81">
        <f t="shared" si="18"/>
        <v>56.28954116272564</v>
      </c>
      <c r="U99" s="87">
        <f t="shared" si="3"/>
      </c>
      <c r="V99" s="69">
        <f t="shared" si="16"/>
        <v>56.35561070388836</v>
      </c>
      <c r="W99" s="164">
        <f t="shared" si="19"/>
        <v>56.35561070388836</v>
      </c>
      <c r="X99" s="70">
        <f>STDEVA(W98:W100)</f>
        <v>0.2560772633395511</v>
      </c>
      <c r="Y99" s="158"/>
      <c r="Z99" s="156"/>
    </row>
    <row r="100" spans="1:26" s="15" customFormat="1" ht="8.25">
      <c r="A100" s="82">
        <f>Spreadsheet!A73</f>
        <v>72</v>
      </c>
      <c r="B100" s="82">
        <f>Spreadsheet!B73</f>
        <v>2</v>
      </c>
      <c r="C100" s="83" t="str">
        <f>Spreadsheet!D73</f>
        <v>S3</v>
      </c>
      <c r="D100" s="83" t="str">
        <f>Spreadsheet!C73</f>
        <v>Probe 11</v>
      </c>
      <c r="E100" s="84">
        <f>Spreadsheet!E73</f>
        <v>47049</v>
      </c>
      <c r="F100" s="84">
        <f>Spreadsheet!F73</f>
        <v>0.7</v>
      </c>
      <c r="G100" s="85">
        <f>Spreadsheet!G73</f>
        <v>356.755</v>
      </c>
      <c r="H100" s="167">
        <f>Spreadsheet!H73</f>
        <v>57.1822</v>
      </c>
      <c r="I100" s="85">
        <f>Spreadsheet!I73</f>
        <v>91.8215283</v>
      </c>
      <c r="J100" s="169">
        <f>Spreadsheet!J73</f>
        <v>8263.7</v>
      </c>
      <c r="K100" s="85">
        <f>Spreadsheet!K73</f>
        <v>53.37</v>
      </c>
      <c r="L100" s="85">
        <f>Spreadsheet!L73</f>
        <v>1.12741593</v>
      </c>
      <c r="M100" s="85">
        <f>Spreadsheet!M73</f>
        <v>-21.4425</v>
      </c>
      <c r="N100" s="91">
        <f t="shared" si="17"/>
        <v>-0.04617000000000016</v>
      </c>
      <c r="O100" s="86">
        <f t="shared" si="8"/>
        <v>57.13603</v>
      </c>
      <c r="P100" s="93">
        <f t="shared" si="14"/>
        <v>57.15204998982042</v>
      </c>
      <c r="Q100" s="87"/>
      <c r="R100" s="88">
        <f t="shared" si="15"/>
        <v>-8.815072236848426</v>
      </c>
      <c r="S100" s="88">
        <f t="shared" si="20"/>
        <v>57.124795746343885</v>
      </c>
      <c r="T100" s="81">
        <f t="shared" si="18"/>
        <v>56.18712222666885</v>
      </c>
      <c r="U100" s="87">
        <f t="shared" si="3"/>
      </c>
      <c r="V100" s="69">
        <f t="shared" si="16"/>
        <v>56.253089348895514</v>
      </c>
      <c r="W100" s="164">
        <f t="shared" si="19"/>
        <v>56.253089348895514</v>
      </c>
      <c r="X100" s="70">
        <f>AVERAGE(W98:W100)</f>
        <v>56.44920386967541</v>
      </c>
      <c r="Y100" s="158">
        <f>AVERAGE(W98:W100)</f>
        <v>56.44920386967541</v>
      </c>
      <c r="Z100" s="156"/>
    </row>
    <row r="101" spans="1:26" s="15" customFormat="1" ht="8.25">
      <c r="A101" s="82">
        <f>Spreadsheet!A74</f>
        <v>73</v>
      </c>
      <c r="B101" s="82">
        <f>Spreadsheet!B74</f>
        <v>2</v>
      </c>
      <c r="C101" s="83" t="str">
        <f>Spreadsheet!D74</f>
        <v>S3</v>
      </c>
      <c r="D101" s="83" t="str">
        <f>Spreadsheet!C74</f>
        <v>Probe 12</v>
      </c>
      <c r="E101" s="84">
        <f>Spreadsheet!E74</f>
        <v>47050</v>
      </c>
      <c r="F101" s="84">
        <f>Spreadsheet!F74</f>
        <v>0.7</v>
      </c>
      <c r="G101" s="85">
        <f>Spreadsheet!G74</f>
        <v>364.336</v>
      </c>
      <c r="H101" s="167">
        <f>Spreadsheet!H74</f>
        <v>57.1954</v>
      </c>
      <c r="I101" s="85">
        <f>Spreadsheet!I74</f>
        <v>93.77281019</v>
      </c>
      <c r="J101" s="169">
        <f>Spreadsheet!J74</f>
        <v>8390.9</v>
      </c>
      <c r="K101" s="85">
        <f>Spreadsheet!K74</f>
        <v>53.3834</v>
      </c>
      <c r="L101" s="85">
        <f>Spreadsheet!L74</f>
        <v>1.12746821</v>
      </c>
      <c r="M101" s="85">
        <f>Spreadsheet!M74</f>
        <v>-21.3527</v>
      </c>
      <c r="N101" s="91">
        <f t="shared" si="17"/>
        <v>-0.06524999999999999</v>
      </c>
      <c r="O101" s="86">
        <f t="shared" si="8"/>
        <v>57.13015</v>
      </c>
      <c r="P101" s="93">
        <f t="shared" si="14"/>
        <v>57.13686010835455</v>
      </c>
      <c r="Q101" s="87"/>
      <c r="R101" s="88">
        <f t="shared" si="15"/>
        <v>-8.809746695019678</v>
      </c>
      <c r="S101" s="88">
        <f t="shared" si="20"/>
        <v>57.10428032304926</v>
      </c>
      <c r="T101" s="81">
        <f t="shared" si="18"/>
        <v>56.16660680337422</v>
      </c>
      <c r="U101" s="87">
        <f t="shared" si="3"/>
      </c>
      <c r="V101" s="71">
        <f t="shared" si="16"/>
        <v>56.23255341017759</v>
      </c>
      <c r="W101" s="164">
        <f t="shared" si="19"/>
        <v>56.23255341017759</v>
      </c>
      <c r="X101" s="72"/>
      <c r="Y101" s="157"/>
      <c r="Z101" s="158"/>
    </row>
    <row r="102" spans="1:26" s="15" customFormat="1" ht="8.25">
      <c r="A102" s="82">
        <f>Spreadsheet!A75</f>
        <v>74</v>
      </c>
      <c r="B102" s="82">
        <f>Spreadsheet!B75</f>
        <v>2</v>
      </c>
      <c r="C102" s="83" t="str">
        <f>Spreadsheet!D75</f>
        <v>S3</v>
      </c>
      <c r="D102" s="83" t="str">
        <f>Spreadsheet!C75</f>
        <v>Probe 12</v>
      </c>
      <c r="E102" s="84">
        <f>Spreadsheet!E75</f>
        <v>47051</v>
      </c>
      <c r="F102" s="84">
        <f>Spreadsheet!F75</f>
        <v>0.7</v>
      </c>
      <c r="G102" s="85">
        <f>Spreadsheet!G75</f>
        <v>361.17</v>
      </c>
      <c r="H102" s="167">
        <f>Spreadsheet!H75</f>
        <v>57.2634</v>
      </c>
      <c r="I102" s="85">
        <f>Spreadsheet!I75</f>
        <v>92.95788176</v>
      </c>
      <c r="J102" s="169">
        <f>Spreadsheet!J75</f>
        <v>8377.3</v>
      </c>
      <c r="K102" s="85">
        <f>Spreadsheet!K75</f>
        <v>53.4509</v>
      </c>
      <c r="L102" s="85">
        <f>Spreadsheet!L75</f>
        <v>1.127411</v>
      </c>
      <c r="M102" s="85">
        <f>Spreadsheet!M75</f>
        <v>-21.4441</v>
      </c>
      <c r="N102" s="91">
        <f t="shared" si="17"/>
        <v>-0.06320999999999995</v>
      </c>
      <c r="O102" s="86">
        <f t="shared" si="8"/>
        <v>57.20019</v>
      </c>
      <c r="P102" s="93">
        <f t="shared" si="14"/>
        <v>57.20628390017946</v>
      </c>
      <c r="Q102" s="87"/>
      <c r="R102" s="88">
        <f t="shared" si="15"/>
        <v>-8.80442115319093</v>
      </c>
      <c r="S102" s="88">
        <f t="shared" si="20"/>
        <v>57.16837857304542</v>
      </c>
      <c r="T102" s="81">
        <f t="shared" si="18"/>
        <v>56.230705053370386</v>
      </c>
      <c r="U102" s="87">
        <f>IF(Q102&lt;&gt;"",T102,"")</f>
      </c>
      <c r="V102" s="71">
        <f t="shared" si="16"/>
        <v>56.296715758423744</v>
      </c>
      <c r="W102" s="164">
        <f t="shared" si="19"/>
        <v>56.296715758423744</v>
      </c>
      <c r="X102" s="72">
        <f>STDEVA(W101:W103)</f>
        <v>0.0438488336130217</v>
      </c>
      <c r="Y102" s="158"/>
      <c r="Z102" s="156"/>
    </row>
    <row r="103" spans="1:26" s="15" customFormat="1" ht="8.25">
      <c r="A103" s="82">
        <f>Spreadsheet!A76</f>
        <v>75</v>
      </c>
      <c r="B103" s="82">
        <f>Spreadsheet!B76</f>
        <v>2</v>
      </c>
      <c r="C103" s="83" t="str">
        <f>Spreadsheet!D76</f>
        <v>S3</v>
      </c>
      <c r="D103" s="83" t="str">
        <f>Spreadsheet!C76</f>
        <v>Probe 12</v>
      </c>
      <c r="E103" s="84">
        <f>Spreadsheet!E76</f>
        <v>47052</v>
      </c>
      <c r="F103" s="84">
        <f>Spreadsheet!F76</f>
        <v>0.7</v>
      </c>
      <c r="G103" s="85">
        <f>Spreadsheet!G76</f>
        <v>358.173</v>
      </c>
      <c r="H103" s="167">
        <f>Spreadsheet!H76</f>
        <v>57.2799</v>
      </c>
      <c r="I103" s="85">
        <f>Spreadsheet!I76</f>
        <v>92.18658109</v>
      </c>
      <c r="J103" s="169">
        <f>Spreadsheet!J76</f>
        <v>8320.6</v>
      </c>
      <c r="K103" s="85">
        <f>Spreadsheet!K76</f>
        <v>53.4674</v>
      </c>
      <c r="L103" s="85">
        <f>Spreadsheet!L76</f>
        <v>1.12740901</v>
      </c>
      <c r="M103" s="85">
        <f>Spreadsheet!M76</f>
        <v>-21.3959</v>
      </c>
      <c r="N103" s="91">
        <f t="shared" si="17"/>
        <v>-0.05470500000000011</v>
      </c>
      <c r="O103" s="86">
        <f t="shared" si="8"/>
        <v>57.225195</v>
      </c>
      <c r="P103" s="93">
        <f t="shared" si="14"/>
        <v>57.23128267532576</v>
      </c>
      <c r="Q103" s="87"/>
      <c r="R103" s="88">
        <f t="shared" si="15"/>
        <v>-8.79909561136218</v>
      </c>
      <c r="S103" s="88">
        <f t="shared" si="20"/>
        <v>57.18805180636297</v>
      </c>
      <c r="T103" s="81">
        <f t="shared" si="18"/>
        <v>56.25037828668793</v>
      </c>
      <c r="U103" s="87">
        <f>IF(Q103&lt;&gt;"",T103,"")</f>
      </c>
      <c r="V103" s="71">
        <f t="shared" si="16"/>
        <v>56.31640866497462</v>
      </c>
      <c r="W103" s="164">
        <f t="shared" si="19"/>
        <v>56.31640866497462</v>
      </c>
      <c r="X103" s="72">
        <f>AVERAGE(W101:W103)</f>
        <v>56.281892611191985</v>
      </c>
      <c r="Y103" s="158">
        <f>AVERAGE(W101:W103)</f>
        <v>56.281892611191985</v>
      </c>
      <c r="Z103" s="156"/>
    </row>
    <row r="104" spans="1:24" s="15" customFormat="1" ht="8.25">
      <c r="A104" s="82">
        <f>Spreadsheet!A77</f>
        <v>76</v>
      </c>
      <c r="B104" s="82">
        <f>Spreadsheet!B77</f>
        <v>2</v>
      </c>
      <c r="C104" s="83" t="str">
        <f>Spreadsheet!D77</f>
        <v>WWW-j1</v>
      </c>
      <c r="D104" s="83" t="str">
        <f>Spreadsheet!C77</f>
        <v>Standard</v>
      </c>
      <c r="E104" s="84">
        <f>Spreadsheet!E77</f>
        <v>47053</v>
      </c>
      <c r="F104" s="84">
        <f>Spreadsheet!F77</f>
        <v>0.7</v>
      </c>
      <c r="G104" s="85">
        <f>Spreadsheet!G77</f>
        <v>348.574</v>
      </c>
      <c r="H104" s="167">
        <f>Spreadsheet!H77</f>
        <v>-5.8426</v>
      </c>
      <c r="I104" s="85">
        <f>Spreadsheet!I77</f>
        <v>89.7159898</v>
      </c>
      <c r="J104" s="169">
        <f>Spreadsheet!J77</f>
        <v>8110.3</v>
      </c>
      <c r="K104" s="85">
        <f>Spreadsheet!K77</f>
        <v>-9.3637</v>
      </c>
      <c r="L104" s="85">
        <f>Spreadsheet!L77</f>
        <v>1.12605265</v>
      </c>
      <c r="M104" s="85">
        <f>Spreadsheet!M77</f>
        <v>-21.4568</v>
      </c>
      <c r="N104" s="91">
        <f t="shared" si="17"/>
        <v>-0.02316000000000008</v>
      </c>
      <c r="O104" s="86">
        <f aca="true" t="shared" si="21" ref="O104:O118">H104+N104</f>
        <v>-5.86576</v>
      </c>
      <c r="P104" s="66">
        <f t="shared" si="14"/>
        <v>-8.684250413571938</v>
      </c>
      <c r="Q104" s="87"/>
      <c r="R104" s="88">
        <f t="shared" si="15"/>
        <v>-8.793770069533432</v>
      </c>
      <c r="S104" s="88">
        <f t="shared" si="20"/>
        <v>-8.73280682436347</v>
      </c>
      <c r="T104" s="81">
        <f t="shared" si="18"/>
        <v>-9.670480344038506</v>
      </c>
      <c r="U104" s="87">
        <f aca="true" t="shared" si="22" ref="U104:U118">IF(Q104&lt;&gt;"",T104,"")</f>
      </c>
      <c r="V104" s="67">
        <f t="shared" si="16"/>
        <v>-9.670370824382545</v>
      </c>
      <c r="W104" s="164">
        <f t="shared" si="19"/>
        <v>-9.670370824382545</v>
      </c>
      <c r="X104" s="68"/>
    </row>
    <row r="105" spans="1:26" s="15" customFormat="1" ht="8.25">
      <c r="A105" s="82">
        <f>Spreadsheet!A78</f>
        <v>77</v>
      </c>
      <c r="B105" s="82">
        <f>Spreadsheet!B78</f>
        <v>2</v>
      </c>
      <c r="C105" s="83" t="str">
        <f>Spreadsheet!D78</f>
        <v>WWW-j1</v>
      </c>
      <c r="D105" s="83" t="str">
        <f>Spreadsheet!C78</f>
        <v>Standard</v>
      </c>
      <c r="E105" s="84">
        <f>Spreadsheet!E78</f>
        <v>47054</v>
      </c>
      <c r="F105" s="84">
        <f>Spreadsheet!F78</f>
        <v>0.7</v>
      </c>
      <c r="G105" s="85">
        <f>Spreadsheet!G78</f>
        <v>366.605</v>
      </c>
      <c r="H105" s="167">
        <f>Spreadsheet!H78</f>
        <v>-7.595</v>
      </c>
      <c r="I105" s="85">
        <f>Spreadsheet!I78</f>
        <v>94.35679152</v>
      </c>
      <c r="J105" s="169">
        <f>Spreadsheet!J78</f>
        <v>8498.7</v>
      </c>
      <c r="K105" s="85">
        <f>Spreadsheet!K78</f>
        <v>-11.1081</v>
      </c>
      <c r="L105" s="85">
        <f>Spreadsheet!L78</f>
        <v>1.12603684</v>
      </c>
      <c r="M105" s="85">
        <f>Spreadsheet!M78</f>
        <v>-21.4724</v>
      </c>
      <c r="N105" s="91">
        <f t="shared" si="17"/>
        <v>-0.08142000000000016</v>
      </c>
      <c r="O105" s="86">
        <f t="shared" si="21"/>
        <v>-7.67642</v>
      </c>
      <c r="P105" s="66">
        <f t="shared" si="14"/>
        <v>-8.817733368120635</v>
      </c>
      <c r="Q105" s="87">
        <f>P105</f>
        <v>-8.817733368120635</v>
      </c>
      <c r="R105" s="88">
        <f t="shared" si="15"/>
        <v>-8.788444527704684</v>
      </c>
      <c r="S105" s="88">
        <f t="shared" si="20"/>
        <v>-8.871615320740915</v>
      </c>
      <c r="T105" s="81">
        <f t="shared" si="18"/>
        <v>-9.80928884041595</v>
      </c>
      <c r="U105" s="87">
        <f t="shared" si="22"/>
        <v>-9.80928884041595</v>
      </c>
      <c r="V105" s="67">
        <f t="shared" si="16"/>
        <v>-9.809318129256367</v>
      </c>
      <c r="W105" s="164">
        <f t="shared" si="19"/>
        <v>-9.809318129256367</v>
      </c>
      <c r="X105" s="68">
        <f>STDEVA(W104:W106)</f>
        <v>0.1154533869545568</v>
      </c>
      <c r="Y105" s="159">
        <f>T23</f>
        <v>-9.78</v>
      </c>
      <c r="Z105" s="156"/>
    </row>
    <row r="106" spans="1:26" s="15" customFormat="1" ht="8.25">
      <c r="A106" s="82">
        <f>Spreadsheet!A79</f>
        <v>78</v>
      </c>
      <c r="B106" s="82">
        <f>Spreadsheet!B79</f>
        <v>2</v>
      </c>
      <c r="C106" s="83" t="str">
        <f>Spreadsheet!D79</f>
        <v>WWW-j1</v>
      </c>
      <c r="D106" s="83" t="str">
        <f>Spreadsheet!C79</f>
        <v>Standard</v>
      </c>
      <c r="E106" s="84">
        <f>Spreadsheet!E79</f>
        <v>47055</v>
      </c>
      <c r="F106" s="84">
        <f>Spreadsheet!F79</f>
        <v>0.7</v>
      </c>
      <c r="G106" s="85">
        <f>Spreadsheet!G79</f>
        <v>366.901</v>
      </c>
      <c r="H106" s="167">
        <f>Spreadsheet!H79</f>
        <v>-7.9556</v>
      </c>
      <c r="I106" s="85">
        <f>Spreadsheet!I79</f>
        <v>94.43307638</v>
      </c>
      <c r="J106" s="169">
        <f>Spreadsheet!J79</f>
        <v>8509.1</v>
      </c>
      <c r="K106" s="85">
        <f>Spreadsheet!K79</f>
        <v>-11.467</v>
      </c>
      <c r="L106" s="85">
        <f>Spreadsheet!L79</f>
        <v>1.12608695</v>
      </c>
      <c r="M106" s="85">
        <f>Spreadsheet!M79</f>
        <v>-21.4686</v>
      </c>
      <c r="N106" s="91">
        <f t="shared" si="17"/>
        <v>-0.0829800000000001</v>
      </c>
      <c r="O106" s="86">
        <f t="shared" si="21"/>
        <v>-8.03858</v>
      </c>
      <c r="P106" s="66">
        <f t="shared" si="14"/>
        <v>-8.902558420011173</v>
      </c>
      <c r="Q106" s="87"/>
      <c r="R106" s="88">
        <f t="shared" si="15"/>
        <v>-8.783118985875934</v>
      </c>
      <c r="S106" s="88">
        <f t="shared" si="20"/>
        <v>-8.961765914460203</v>
      </c>
      <c r="T106" s="81">
        <f t="shared" si="18"/>
        <v>-9.899439434135239</v>
      </c>
      <c r="U106" s="87">
        <f t="shared" si="22"/>
      </c>
      <c r="V106" s="67">
        <f t="shared" si="16"/>
        <v>-9.899558873569374</v>
      </c>
      <c r="W106" s="164">
        <f t="shared" si="19"/>
        <v>-9.899558873569374</v>
      </c>
      <c r="X106" s="68">
        <f>AVERAGE(W104:W106)</f>
        <v>-9.79308260906943</v>
      </c>
      <c r="Y106" s="158">
        <f>AVERAGE(W104:W106)</f>
        <v>-9.79308260906943</v>
      </c>
      <c r="Z106" s="158">
        <f>Y106-Y105</f>
        <v>-0.013082609069430262</v>
      </c>
    </row>
    <row r="107" spans="1:26" s="15" customFormat="1" ht="8.25">
      <c r="A107" s="82">
        <f>Spreadsheet!A80</f>
        <v>79</v>
      </c>
      <c r="B107" s="82">
        <f>Spreadsheet!B80</f>
        <v>2</v>
      </c>
      <c r="C107" s="83" t="str">
        <f>Spreadsheet!D80</f>
        <v>S4</v>
      </c>
      <c r="D107" s="83" t="str">
        <f>Spreadsheet!C80</f>
        <v>Probe 13</v>
      </c>
      <c r="E107" s="84">
        <f>Spreadsheet!E80</f>
        <v>47056</v>
      </c>
      <c r="F107" s="84">
        <f>Spreadsheet!F80</f>
        <v>0.7</v>
      </c>
      <c r="G107" s="85">
        <f>Spreadsheet!G80</f>
        <v>366.086</v>
      </c>
      <c r="H107" s="167">
        <f>Spreadsheet!H80</f>
        <v>94.378</v>
      </c>
      <c r="I107" s="85">
        <f>Spreadsheet!I80</f>
        <v>94.22329121</v>
      </c>
      <c r="J107" s="169">
        <f>Spreadsheet!J80</f>
        <v>8503.6</v>
      </c>
      <c r="K107" s="85">
        <f>Spreadsheet!K80</f>
        <v>90.3934</v>
      </c>
      <c r="L107" s="85">
        <f>Spreadsheet!L80</f>
        <v>1.12829118</v>
      </c>
      <c r="M107" s="85">
        <f>Spreadsheet!M80</f>
        <v>-21.3665</v>
      </c>
      <c r="N107" s="91">
        <f t="shared" si="17"/>
        <v>-0.0821550000000001</v>
      </c>
      <c r="O107" s="86">
        <f t="shared" si="21"/>
        <v>94.295845</v>
      </c>
      <c r="P107" s="93">
        <f aca="true" t="shared" si="23" ref="P107:P121">O107-$P$28*(O106-O107)-$P$27*(O105-O107)-$P$26*(O104-O107)-$P$25*(O103-O107)--$P$24*(O102-O107)-$P$23*(O101-O107)-$P$22*(O100-O107)-$P$21*(O99-O107)</f>
        <v>98.25795771735683</v>
      </c>
      <c r="Q107" s="87"/>
      <c r="R107" s="88">
        <f t="shared" si="15"/>
        <v>-8.777793444047186</v>
      </c>
      <c r="S107" s="88">
        <f t="shared" si="20"/>
        <v>98.19342468107905</v>
      </c>
      <c r="T107" s="81">
        <f t="shared" si="18"/>
        <v>97.25575116140402</v>
      </c>
      <c r="U107" s="87">
        <f t="shared" si="22"/>
      </c>
      <c r="V107" s="69">
        <f t="shared" si="16"/>
        <v>97.36278691256541</v>
      </c>
      <c r="W107" s="164">
        <f t="shared" si="19"/>
        <v>97.36278691256541</v>
      </c>
      <c r="X107" s="70"/>
      <c r="Y107" s="157"/>
      <c r="Z107" s="158"/>
    </row>
    <row r="108" spans="1:26" s="15" customFormat="1" ht="8.25">
      <c r="A108" s="82">
        <f>Spreadsheet!A81</f>
        <v>80</v>
      </c>
      <c r="B108" s="82">
        <f>Spreadsheet!B81</f>
        <v>2</v>
      </c>
      <c r="C108" s="83" t="str">
        <f>Spreadsheet!D81</f>
        <v>S4</v>
      </c>
      <c r="D108" s="83" t="str">
        <f>Spreadsheet!C81</f>
        <v>Probe 13</v>
      </c>
      <c r="E108" s="84">
        <f>Spreadsheet!E81</f>
        <v>47057</v>
      </c>
      <c r="F108" s="84">
        <f>Spreadsheet!F81</f>
        <v>0.7</v>
      </c>
      <c r="G108" s="85">
        <f>Spreadsheet!G81</f>
        <v>361.58</v>
      </c>
      <c r="H108" s="167">
        <f>Spreadsheet!H81</f>
        <v>96.8461</v>
      </c>
      <c r="I108" s="85">
        <f>Spreadsheet!I81</f>
        <v>93.06340518</v>
      </c>
      <c r="J108" s="169">
        <f>Spreadsheet!J81</f>
        <v>8347.2</v>
      </c>
      <c r="K108" s="85">
        <f>Spreadsheet!K81</f>
        <v>92.85</v>
      </c>
      <c r="L108" s="85">
        <f>Spreadsheet!L81</f>
        <v>1.12834459</v>
      </c>
      <c r="M108" s="85">
        <f>Spreadsheet!M81</f>
        <v>-21.3174</v>
      </c>
      <c r="N108" s="91">
        <f t="shared" si="17"/>
        <v>-0.05869500000000016</v>
      </c>
      <c r="O108" s="86">
        <f t="shared" si="21"/>
        <v>96.787405</v>
      </c>
      <c r="P108" s="93">
        <f t="shared" si="23"/>
        <v>98.23720382129183</v>
      </c>
      <c r="Q108" s="87"/>
      <c r="R108" s="88">
        <f t="shared" si="15"/>
        <v>-8.772467902218438</v>
      </c>
      <c r="S108" s="88">
        <f t="shared" si="20"/>
        <v>98.16734524318531</v>
      </c>
      <c r="T108" s="81">
        <f t="shared" si="18"/>
        <v>97.22967172351028</v>
      </c>
      <c r="U108" s="87">
        <f t="shared" si="22"/>
      </c>
      <c r="V108" s="69">
        <f t="shared" si="16"/>
        <v>97.33668139523378</v>
      </c>
      <c r="W108" s="164">
        <f t="shared" si="19"/>
        <v>97.33668139523378</v>
      </c>
      <c r="X108" s="70">
        <f>STDEVA(W107:W109)</f>
        <v>0.048849203395548726</v>
      </c>
      <c r="Y108" s="158"/>
      <c r="Z108" s="156"/>
    </row>
    <row r="109" spans="1:26" s="15" customFormat="1" ht="8.25">
      <c r="A109" s="82">
        <f>Spreadsheet!A82</f>
        <v>81</v>
      </c>
      <c r="B109" s="82">
        <f>Spreadsheet!B82</f>
        <v>2</v>
      </c>
      <c r="C109" s="83" t="str">
        <f>Spreadsheet!D82</f>
        <v>S4</v>
      </c>
      <c r="D109" s="83" t="str">
        <f>Spreadsheet!C82</f>
        <v>Probe 13</v>
      </c>
      <c r="E109" s="84">
        <f>Spreadsheet!E82</f>
        <v>47058</v>
      </c>
      <c r="F109" s="84">
        <f>Spreadsheet!F82</f>
        <v>0.7</v>
      </c>
      <c r="G109" s="85">
        <f>Spreadsheet!G82</f>
        <v>346.414</v>
      </c>
      <c r="H109" s="167">
        <f>Spreadsheet!H82</f>
        <v>97.3773</v>
      </c>
      <c r="I109" s="85">
        <f>Spreadsheet!I82</f>
        <v>89.159965</v>
      </c>
      <c r="J109" s="169">
        <f>Spreadsheet!J82</f>
        <v>8019.9</v>
      </c>
      <c r="K109" s="85">
        <f>Spreadsheet!K82</f>
        <v>93.3787</v>
      </c>
      <c r="L109" s="85">
        <f>Spreadsheet!L82</f>
        <v>1.12832793</v>
      </c>
      <c r="M109" s="85">
        <f>Spreadsheet!M82</f>
        <v>-21.3747</v>
      </c>
      <c r="N109" s="91">
        <f t="shared" si="17"/>
        <v>-0.0096</v>
      </c>
      <c r="O109" s="86">
        <f t="shared" si="21"/>
        <v>97.3677</v>
      </c>
      <c r="P109" s="93">
        <f t="shared" si="23"/>
        <v>98.17411765371554</v>
      </c>
      <c r="Q109" s="87"/>
      <c r="R109" s="88">
        <f t="shared" si="15"/>
        <v>-8.767142360389688</v>
      </c>
      <c r="S109" s="88">
        <f t="shared" si="20"/>
        <v>98.09893353378027</v>
      </c>
      <c r="T109" s="81">
        <f t="shared" si="18"/>
        <v>97.16126001410524</v>
      </c>
      <c r="U109" s="87">
        <f t="shared" si="22"/>
      </c>
      <c r="V109" s="69">
        <f t="shared" si="16"/>
        <v>97.26820127411933</v>
      </c>
      <c r="W109" s="164">
        <f t="shared" si="19"/>
        <v>97.26820127411933</v>
      </c>
      <c r="X109" s="70">
        <f>AVERAGE(W107:W109)</f>
        <v>97.32255652730618</v>
      </c>
      <c r="Y109" s="158">
        <f>AVERAGE(W107:W109)</f>
        <v>97.32255652730618</v>
      </c>
      <c r="Z109" s="156"/>
    </row>
    <row r="110" spans="1:26" s="15" customFormat="1" ht="8.25">
      <c r="A110" s="82">
        <f>Spreadsheet!A83</f>
        <v>82</v>
      </c>
      <c r="B110" s="82">
        <f>Spreadsheet!B83</f>
        <v>2</v>
      </c>
      <c r="C110" s="83" t="str">
        <f>Spreadsheet!D83</f>
        <v>S4</v>
      </c>
      <c r="D110" s="83" t="str">
        <f>Spreadsheet!C83</f>
        <v>Probe 14</v>
      </c>
      <c r="E110" s="84">
        <f>Spreadsheet!E83</f>
        <v>47059</v>
      </c>
      <c r="F110" s="84">
        <f>Spreadsheet!F83</f>
        <v>0.7</v>
      </c>
      <c r="G110" s="85">
        <f>Spreadsheet!G83</f>
        <v>364.372</v>
      </c>
      <c r="H110" s="167">
        <f>Spreadsheet!H83</f>
        <v>97.7128</v>
      </c>
      <c r="I110" s="85">
        <f>Spreadsheet!I83</f>
        <v>93.78205146</v>
      </c>
      <c r="J110" s="169">
        <f>Spreadsheet!J83</f>
        <v>8401.4</v>
      </c>
      <c r="K110" s="85">
        <f>Spreadsheet!K83</f>
        <v>93.7127</v>
      </c>
      <c r="L110" s="85">
        <f>Spreadsheet!L83</f>
        <v>1.12838363</v>
      </c>
      <c r="M110" s="85">
        <f>Spreadsheet!M83</f>
        <v>-21.325</v>
      </c>
      <c r="N110" s="91">
        <f t="shared" si="17"/>
        <v>-0.066825</v>
      </c>
      <c r="O110" s="86">
        <f t="shared" si="21"/>
        <v>97.645975</v>
      </c>
      <c r="P110" s="93">
        <f t="shared" si="23"/>
        <v>98.25754699240498</v>
      </c>
      <c r="Q110" s="87"/>
      <c r="R110" s="88">
        <f t="shared" si="15"/>
        <v>-8.76181681856094</v>
      </c>
      <c r="S110" s="88">
        <f t="shared" si="20"/>
        <v>98.17703733064096</v>
      </c>
      <c r="T110" s="81">
        <f t="shared" si="18"/>
        <v>97.23936381096593</v>
      </c>
      <c r="U110" s="87">
        <f t="shared" si="22"/>
      </c>
      <c r="V110" s="71">
        <f t="shared" si="16"/>
        <v>97.34638317477688</v>
      </c>
      <c r="W110" s="164">
        <f t="shared" si="19"/>
        <v>97.34638317477688</v>
      </c>
      <c r="X110" s="72"/>
      <c r="Y110" s="157"/>
      <c r="Z110" s="158"/>
    </row>
    <row r="111" spans="1:26" s="15" customFormat="1" ht="8.25">
      <c r="A111" s="82">
        <f>Spreadsheet!A84</f>
        <v>83</v>
      </c>
      <c r="B111" s="82">
        <f>Spreadsheet!B84</f>
        <v>2</v>
      </c>
      <c r="C111" s="83" t="str">
        <f>Spreadsheet!D84</f>
        <v>S4</v>
      </c>
      <c r="D111" s="83" t="str">
        <f>Spreadsheet!C84</f>
        <v>Probe 14</v>
      </c>
      <c r="E111" s="84">
        <f>Spreadsheet!E84</f>
        <v>47060</v>
      </c>
      <c r="F111" s="84">
        <f>Spreadsheet!F84</f>
        <v>0.7</v>
      </c>
      <c r="G111" s="85">
        <f>Spreadsheet!G84</f>
        <v>361.954</v>
      </c>
      <c r="H111" s="167">
        <f>Spreadsheet!H84</f>
        <v>97.9308</v>
      </c>
      <c r="I111" s="85">
        <f>Spreadsheet!I84</f>
        <v>93.15975455</v>
      </c>
      <c r="J111" s="169">
        <f>Spreadsheet!J84</f>
        <v>8382.5</v>
      </c>
      <c r="K111" s="85">
        <f>Spreadsheet!K84</f>
        <v>93.9297</v>
      </c>
      <c r="L111" s="85">
        <f>Spreadsheet!L84</f>
        <v>1.1283693</v>
      </c>
      <c r="M111" s="85">
        <f>Spreadsheet!M84</f>
        <v>-21.322</v>
      </c>
      <c r="N111" s="91">
        <f t="shared" si="17"/>
        <v>-0.06399000000000005</v>
      </c>
      <c r="O111" s="86">
        <f t="shared" si="21"/>
        <v>97.86681</v>
      </c>
      <c r="P111" s="93">
        <f t="shared" si="23"/>
        <v>98.30554763269609</v>
      </c>
      <c r="Q111" s="87"/>
      <c r="R111" s="88">
        <f t="shared" si="15"/>
        <v>-8.756491276732191</v>
      </c>
      <c r="S111" s="88">
        <f t="shared" si="20"/>
        <v>98.21971242910331</v>
      </c>
      <c r="T111" s="81">
        <f t="shared" si="18"/>
        <v>97.28203890942828</v>
      </c>
      <c r="U111" s="87">
        <f t="shared" si="22"/>
      </c>
      <c r="V111" s="71">
        <f t="shared" si="16"/>
        <v>97.3891009483377</v>
      </c>
      <c r="W111" s="164">
        <f t="shared" si="19"/>
        <v>97.3891009483377</v>
      </c>
      <c r="X111" s="72">
        <f>STDEVA(W110:W112)</f>
        <v>0.4999811901388792</v>
      </c>
      <c r="Y111" s="158"/>
      <c r="Z111" s="156"/>
    </row>
    <row r="112" spans="1:26" s="15" customFormat="1" ht="8.25">
      <c r="A112" s="82">
        <f>Spreadsheet!A85</f>
        <v>84</v>
      </c>
      <c r="B112" s="82">
        <f>Spreadsheet!B85</f>
        <v>2</v>
      </c>
      <c r="C112" s="83" t="str">
        <f>Spreadsheet!D85</f>
        <v>S4</v>
      </c>
      <c r="D112" s="83" t="str">
        <f>Spreadsheet!C85</f>
        <v>Probe 14</v>
      </c>
      <c r="E112" s="84">
        <f>Spreadsheet!E85</f>
        <v>47061</v>
      </c>
      <c r="F112" s="84">
        <f>Spreadsheet!F85</f>
        <v>0.7</v>
      </c>
      <c r="G112" s="85">
        <f>Spreadsheet!G85</f>
        <v>358.804</v>
      </c>
      <c r="H112" s="167">
        <f>Spreadsheet!H85</f>
        <v>98.2444</v>
      </c>
      <c r="I112" s="85">
        <f>Spreadsheet!I85</f>
        <v>92.34907069</v>
      </c>
      <c r="J112" s="169">
        <f>Spreadsheet!J85</f>
        <v>8334.1</v>
      </c>
      <c r="K112" s="85">
        <f>Spreadsheet!K85</f>
        <v>94.2419</v>
      </c>
      <c r="L112" s="85">
        <f>Spreadsheet!L85</f>
        <v>1.12837352</v>
      </c>
      <c r="M112" s="85">
        <f>Spreadsheet!M85</f>
        <v>-21.302</v>
      </c>
      <c r="N112" s="91">
        <f t="shared" si="17"/>
        <v>-0.05673000000000011</v>
      </c>
      <c r="O112" s="86">
        <f t="shared" si="21"/>
        <v>98.18767</v>
      </c>
      <c r="P112" s="93">
        <f t="shared" si="23"/>
        <v>99.153873555825</v>
      </c>
      <c r="Q112" s="87"/>
      <c r="R112" s="88">
        <f t="shared" si="15"/>
        <v>-8.751165734903443</v>
      </c>
      <c r="S112" s="88">
        <f t="shared" si="20"/>
        <v>99.06271281040347</v>
      </c>
      <c r="T112" s="81">
        <f t="shared" si="18"/>
        <v>98.12503929072844</v>
      </c>
      <c r="U112" s="87">
        <f t="shared" si="22"/>
      </c>
      <c r="V112" s="71">
        <f t="shared" si="16"/>
        <v>98.23294433001915</v>
      </c>
      <c r="W112" s="164">
        <f t="shared" si="19"/>
        <v>98.23294433001915</v>
      </c>
      <c r="X112" s="72">
        <f>AVERAGE(W110:W112)</f>
        <v>97.65614281771126</v>
      </c>
      <c r="Y112" s="158">
        <f>AVERAGE(W110:W112)</f>
        <v>97.65614281771126</v>
      </c>
      <c r="Z112" s="156"/>
    </row>
    <row r="113" spans="1:26" s="15" customFormat="1" ht="8.25">
      <c r="A113" s="82">
        <f>Spreadsheet!A86</f>
        <v>85</v>
      </c>
      <c r="B113" s="82">
        <f>Spreadsheet!B86</f>
        <v>2</v>
      </c>
      <c r="C113" s="83" t="str">
        <f>Spreadsheet!D86</f>
        <v>S4</v>
      </c>
      <c r="D113" s="83" t="str">
        <f>Spreadsheet!C86</f>
        <v>Probe 15</v>
      </c>
      <c r="E113" s="84">
        <f>Spreadsheet!E86</f>
        <v>47062</v>
      </c>
      <c r="F113" s="84">
        <f>Spreadsheet!F86</f>
        <v>0.7</v>
      </c>
      <c r="G113" s="85">
        <f>Spreadsheet!G86</f>
        <v>357.417</v>
      </c>
      <c r="H113" s="167">
        <f>Spreadsheet!H86</f>
        <v>98.2709</v>
      </c>
      <c r="I113" s="85">
        <f>Spreadsheet!I86</f>
        <v>91.9921408</v>
      </c>
      <c r="J113" s="169">
        <f>Spreadsheet!J86</f>
        <v>8310.6</v>
      </c>
      <c r="K113" s="85">
        <f>Spreadsheet!K86</f>
        <v>94.2683</v>
      </c>
      <c r="L113" s="85">
        <f>Spreadsheet!L86</f>
        <v>1.12841639</v>
      </c>
      <c r="M113" s="85">
        <f>Spreadsheet!M86</f>
        <v>-21.2826</v>
      </c>
      <c r="N113" s="91">
        <f t="shared" si="17"/>
        <v>-0.053205000000000106</v>
      </c>
      <c r="O113" s="86">
        <f t="shared" si="21"/>
        <v>98.21769499999999</v>
      </c>
      <c r="P113" s="93">
        <f t="shared" si="23"/>
        <v>98.86104261005862</v>
      </c>
      <c r="Q113" s="87"/>
      <c r="R113" s="88">
        <f t="shared" si="15"/>
        <v>-8.745840193074693</v>
      </c>
      <c r="S113" s="88">
        <f t="shared" si="20"/>
        <v>98.76455632280835</v>
      </c>
      <c r="T113" s="81">
        <f t="shared" si="18"/>
        <v>97.82688280313332</v>
      </c>
      <c r="U113" s="87">
        <f t="shared" si="22"/>
      </c>
      <c r="V113" s="69">
        <f t="shared" si="16"/>
        <v>97.93448968593644</v>
      </c>
      <c r="W113" s="164">
        <f t="shared" si="19"/>
        <v>97.93448968593644</v>
      </c>
      <c r="X113" s="70"/>
      <c r="Y113" s="157"/>
      <c r="Z113" s="158"/>
    </row>
    <row r="114" spans="1:26" s="15" customFormat="1" ht="8.25">
      <c r="A114" s="82">
        <f>Spreadsheet!A87</f>
        <v>86</v>
      </c>
      <c r="B114" s="82">
        <f>Spreadsheet!B87</f>
        <v>2</v>
      </c>
      <c r="C114" s="83" t="str">
        <f>Spreadsheet!D87</f>
        <v>S4</v>
      </c>
      <c r="D114" s="83" t="str">
        <f>Spreadsheet!C87</f>
        <v>Probe 15</v>
      </c>
      <c r="E114" s="84">
        <f>Spreadsheet!E87</f>
        <v>47063</v>
      </c>
      <c r="F114" s="84">
        <f>Spreadsheet!F87</f>
        <v>0.7</v>
      </c>
      <c r="G114" s="85">
        <f>Spreadsheet!G87</f>
        <v>342.367</v>
      </c>
      <c r="H114" s="167">
        <f>Spreadsheet!H87</f>
        <v>98.2566</v>
      </c>
      <c r="I114" s="85">
        <f>Spreadsheet!I87</f>
        <v>88.11845573</v>
      </c>
      <c r="J114" s="169">
        <f>Spreadsheet!J87</f>
        <v>7945.9</v>
      </c>
      <c r="K114" s="85">
        <f>Spreadsheet!K87</f>
        <v>94.2541</v>
      </c>
      <c r="L114" s="85">
        <f>Spreadsheet!L87</f>
        <v>1.12842192</v>
      </c>
      <c r="M114" s="85">
        <f>Spreadsheet!M87</f>
        <v>-21.2925</v>
      </c>
      <c r="N114" s="91">
        <f t="shared" si="17"/>
        <v>0.0014999999999999998</v>
      </c>
      <c r="O114" s="86">
        <f t="shared" si="21"/>
        <v>98.2581</v>
      </c>
      <c r="P114" s="93">
        <f t="shared" si="23"/>
        <v>98.58395882028263</v>
      </c>
      <c r="Q114" s="87"/>
      <c r="R114" s="88">
        <f t="shared" si="15"/>
        <v>-8.740514651245945</v>
      </c>
      <c r="S114" s="88">
        <f t="shared" si="20"/>
        <v>98.48214699120362</v>
      </c>
      <c r="T114" s="81">
        <f t="shared" si="18"/>
        <v>97.54447347152859</v>
      </c>
      <c r="U114" s="87">
        <f t="shared" si="22"/>
      </c>
      <c r="V114" s="69">
        <f t="shared" si="16"/>
        <v>97.65179794500011</v>
      </c>
      <c r="W114" s="164">
        <f t="shared" si="19"/>
        <v>97.65179794500011</v>
      </c>
      <c r="X114" s="70">
        <f>STDEVA(W113:W115)</f>
        <v>0.20438625287449874</v>
      </c>
      <c r="Y114" s="158"/>
      <c r="Z114" s="156"/>
    </row>
    <row r="115" spans="1:26" s="15" customFormat="1" ht="8.25">
      <c r="A115" s="82">
        <f>Spreadsheet!A88</f>
        <v>87</v>
      </c>
      <c r="B115" s="82">
        <f>Spreadsheet!B88</f>
        <v>2</v>
      </c>
      <c r="C115" s="83" t="str">
        <f>Spreadsheet!D88</f>
        <v>S4</v>
      </c>
      <c r="D115" s="83" t="str">
        <f>Spreadsheet!C88</f>
        <v>Probe 15</v>
      </c>
      <c r="E115" s="84">
        <f>Spreadsheet!E88</f>
        <v>47064</v>
      </c>
      <c r="F115" s="84">
        <f>Spreadsheet!F88</f>
        <v>0.7</v>
      </c>
      <c r="G115" s="85">
        <f>Spreadsheet!G88</f>
        <v>362.014</v>
      </c>
      <c r="H115" s="167">
        <f>Spreadsheet!H88</f>
        <v>98.512</v>
      </c>
      <c r="I115" s="85">
        <f>Spreadsheet!I88</f>
        <v>93.17512375</v>
      </c>
      <c r="J115" s="169">
        <f>Spreadsheet!J88</f>
        <v>8382.2</v>
      </c>
      <c r="K115" s="85">
        <f>Spreadsheet!K88</f>
        <v>94.5083</v>
      </c>
      <c r="L115" s="85">
        <f>Spreadsheet!L88</f>
        <v>1.12846339</v>
      </c>
      <c r="M115" s="85">
        <f>Spreadsheet!M88</f>
        <v>-21.2558</v>
      </c>
      <c r="N115" s="91">
        <f t="shared" si="17"/>
        <v>-0.06394500000000015</v>
      </c>
      <c r="O115" s="86">
        <f t="shared" si="21"/>
        <v>98.448055</v>
      </c>
      <c r="P115" s="93">
        <f t="shared" si="23"/>
        <v>98.47503906962427</v>
      </c>
      <c r="Q115" s="87"/>
      <c r="R115" s="88">
        <f t="shared" si="15"/>
        <v>-8.735189109417197</v>
      </c>
      <c r="S115" s="88">
        <f t="shared" si="20"/>
        <v>98.36790169871651</v>
      </c>
      <c r="T115" s="81">
        <f t="shared" si="18"/>
        <v>97.43022817904148</v>
      </c>
      <c r="U115" s="87">
        <f t="shared" si="22"/>
      </c>
      <c r="V115" s="69">
        <f t="shared" si="16"/>
        <v>97.5374384072205</v>
      </c>
      <c r="W115" s="164">
        <f t="shared" si="19"/>
        <v>97.5374384072205</v>
      </c>
      <c r="X115" s="70">
        <f>AVERAGE(W113:W115)</f>
        <v>97.7079086793857</v>
      </c>
      <c r="Y115" s="158">
        <f>AVERAGE(W113:W115)</f>
        <v>97.7079086793857</v>
      </c>
      <c r="Z115" s="156"/>
    </row>
    <row r="116" spans="1:26" s="15" customFormat="1" ht="8.25">
      <c r="A116" s="82">
        <f>Spreadsheet!A89</f>
        <v>88</v>
      </c>
      <c r="B116" s="82">
        <f>Spreadsheet!B89</f>
        <v>2</v>
      </c>
      <c r="C116" s="83" t="str">
        <f>Spreadsheet!D89</f>
        <v>S4</v>
      </c>
      <c r="D116" s="83" t="str">
        <f>Spreadsheet!C89</f>
        <v>Probe 16</v>
      </c>
      <c r="E116" s="84">
        <f>Spreadsheet!E89</f>
        <v>47065</v>
      </c>
      <c r="F116" s="84">
        <f>Spreadsheet!F89</f>
        <v>0.7</v>
      </c>
      <c r="G116" s="85">
        <f>Spreadsheet!G89</f>
        <v>357.731</v>
      </c>
      <c r="H116" s="167">
        <f>Spreadsheet!H89</f>
        <v>98.3589</v>
      </c>
      <c r="I116" s="85">
        <f>Spreadsheet!I89</f>
        <v>92.07277809</v>
      </c>
      <c r="J116" s="169">
        <f>Spreadsheet!J89</f>
        <v>8305.2</v>
      </c>
      <c r="K116" s="85">
        <f>Spreadsheet!K89</f>
        <v>94.3558</v>
      </c>
      <c r="L116" s="85">
        <f>Spreadsheet!L89</f>
        <v>1.12844338</v>
      </c>
      <c r="M116" s="85">
        <f>Spreadsheet!M89</f>
        <v>-21.3242</v>
      </c>
      <c r="N116" s="91">
        <f t="shared" si="17"/>
        <v>-0.05239500000000016</v>
      </c>
      <c r="O116" s="86">
        <f t="shared" si="21"/>
        <v>98.306505</v>
      </c>
      <c r="P116" s="93">
        <f t="shared" si="23"/>
        <v>98.31136206089734</v>
      </c>
      <c r="Q116" s="87"/>
      <c r="R116" s="88">
        <f t="shared" si="15"/>
        <v>-8.729863567588447</v>
      </c>
      <c r="S116" s="88">
        <f t="shared" si="20"/>
        <v>98.19889914816082</v>
      </c>
      <c r="T116" s="81">
        <f t="shared" si="18"/>
        <v>97.26122562848579</v>
      </c>
      <c r="U116" s="87">
        <f t="shared" si="22"/>
      </c>
      <c r="V116" s="71">
        <f t="shared" si="16"/>
        <v>97.36826685411427</v>
      </c>
      <c r="W116" s="164">
        <f t="shared" si="19"/>
        <v>97.36826685411427</v>
      </c>
      <c r="X116" s="72"/>
      <c r="Y116" s="157"/>
      <c r="Z116" s="158"/>
    </row>
    <row r="117" spans="1:26" s="15" customFormat="1" ht="8.25">
      <c r="A117" s="82">
        <f>Spreadsheet!A90</f>
        <v>89</v>
      </c>
      <c r="B117" s="82">
        <f>Spreadsheet!B90</f>
        <v>2</v>
      </c>
      <c r="C117" s="83" t="str">
        <f>Spreadsheet!D90</f>
        <v>S4</v>
      </c>
      <c r="D117" s="83" t="str">
        <f>Spreadsheet!C90</f>
        <v>Probe 16</v>
      </c>
      <c r="E117" s="84">
        <f>Spreadsheet!E90</f>
        <v>47066</v>
      </c>
      <c r="F117" s="84">
        <f>Spreadsheet!F90</f>
        <v>0.7</v>
      </c>
      <c r="G117" s="85">
        <f>Spreadsheet!G90</f>
        <v>355.533</v>
      </c>
      <c r="H117" s="167">
        <f>Spreadsheet!H90</f>
        <v>98.4461</v>
      </c>
      <c r="I117" s="85">
        <f>Spreadsheet!I90</f>
        <v>91.50712114</v>
      </c>
      <c r="J117" s="169">
        <f>Spreadsheet!J90</f>
        <v>8267.5</v>
      </c>
      <c r="K117" s="85">
        <f>Spreadsheet!K90</f>
        <v>94.4427</v>
      </c>
      <c r="L117" s="85">
        <f>Spreadsheet!L90</f>
        <v>1.12846202</v>
      </c>
      <c r="M117" s="85">
        <f>Spreadsheet!M90</f>
        <v>-21.2621</v>
      </c>
      <c r="N117" s="91">
        <f t="shared" si="17"/>
        <v>-0.04674000000000005</v>
      </c>
      <c r="O117" s="86">
        <f t="shared" si="21"/>
        <v>98.39936</v>
      </c>
      <c r="P117" s="93">
        <f t="shared" si="23"/>
        <v>98.4091742116559</v>
      </c>
      <c r="Q117" s="87"/>
      <c r="R117" s="88">
        <f t="shared" si="15"/>
        <v>-8.7245380257597</v>
      </c>
      <c r="S117" s="88">
        <f t="shared" si="20"/>
        <v>98.29138575709064</v>
      </c>
      <c r="T117" s="81">
        <f t="shared" si="18"/>
        <v>97.3537122374156</v>
      </c>
      <c r="U117" s="87">
        <f t="shared" si="22"/>
      </c>
      <c r="V117" s="71">
        <f t="shared" si="16"/>
        <v>97.460845949653</v>
      </c>
      <c r="W117" s="164">
        <f t="shared" si="19"/>
        <v>97.460845949653</v>
      </c>
      <c r="X117" s="72">
        <f>STDEVA(W116:W118)</f>
        <v>0.15894532382470816</v>
      </c>
      <c r="Y117" s="158"/>
      <c r="Z117" s="156"/>
    </row>
    <row r="118" spans="1:26" s="15" customFormat="1" ht="8.25">
      <c r="A118" s="82">
        <f>Spreadsheet!A91</f>
        <v>90</v>
      </c>
      <c r="B118" s="82">
        <f>Spreadsheet!B91</f>
        <v>2</v>
      </c>
      <c r="C118" s="83" t="str">
        <f>Spreadsheet!D91</f>
        <v>S4</v>
      </c>
      <c r="D118" s="83" t="str">
        <f>Spreadsheet!C91</f>
        <v>Probe 16</v>
      </c>
      <c r="E118" s="84">
        <f>Spreadsheet!E91</f>
        <v>47067</v>
      </c>
      <c r="F118" s="84">
        <f>Spreadsheet!F91</f>
        <v>0.7</v>
      </c>
      <c r="G118" s="85">
        <f>Spreadsheet!G91</f>
        <v>350.368</v>
      </c>
      <c r="H118" s="167">
        <f>Spreadsheet!H91</f>
        <v>98.6389</v>
      </c>
      <c r="I118" s="85">
        <f>Spreadsheet!I91</f>
        <v>90.17779744</v>
      </c>
      <c r="J118" s="169">
        <f>Spreadsheet!J91</f>
        <v>8101.3</v>
      </c>
      <c r="K118" s="85">
        <f>Spreadsheet!K91</f>
        <v>94.6346</v>
      </c>
      <c r="L118" s="85">
        <f>Spreadsheet!L91</f>
        <v>1.12844301</v>
      </c>
      <c r="M118" s="85">
        <f>Spreadsheet!M91</f>
        <v>-21.2992</v>
      </c>
      <c r="N118" s="91">
        <f t="shared" si="17"/>
        <v>-0.02181000000000008</v>
      </c>
      <c r="O118" s="86">
        <f t="shared" si="21"/>
        <v>98.61709</v>
      </c>
      <c r="P118" s="93">
        <f t="shared" si="23"/>
        <v>98.63136130196736</v>
      </c>
      <c r="Q118" s="87"/>
      <c r="R118" s="88">
        <f t="shared" si="15"/>
        <v>-8.719212483930951</v>
      </c>
      <c r="S118" s="88">
        <f t="shared" si="20"/>
        <v>98.50824730557335</v>
      </c>
      <c r="T118" s="81">
        <f t="shared" si="18"/>
        <v>97.57057378589832</v>
      </c>
      <c r="U118" s="87">
        <f t="shared" si="22"/>
      </c>
      <c r="V118" s="71">
        <f t="shared" si="16"/>
        <v>97.6779243596842</v>
      </c>
      <c r="W118" s="164">
        <f t="shared" si="19"/>
        <v>97.6779243596842</v>
      </c>
      <c r="X118" s="72">
        <f>AVERAGE(W116:W118)</f>
        <v>97.50234572115049</v>
      </c>
      <c r="Y118" s="158">
        <f>AVERAGE(W116:W118)</f>
        <v>97.50234572115049</v>
      </c>
      <c r="Z118" s="156"/>
    </row>
    <row r="119" spans="1:26" s="15" customFormat="1" ht="8.25">
      <c r="A119" s="82">
        <f>Spreadsheet!A92</f>
        <v>91</v>
      </c>
      <c r="B119" s="82">
        <f>Spreadsheet!B92</f>
        <v>2</v>
      </c>
      <c r="C119" s="83" t="str">
        <f>Spreadsheet!D92</f>
        <v>WWW-j1</v>
      </c>
      <c r="D119" s="83" t="str">
        <f>Spreadsheet!C92</f>
        <v>Standard</v>
      </c>
      <c r="E119" s="84">
        <f>Spreadsheet!E92</f>
        <v>47068</v>
      </c>
      <c r="F119" s="84">
        <f>Spreadsheet!F92</f>
        <v>0.7</v>
      </c>
      <c r="G119" s="85">
        <f>Spreadsheet!G92</f>
        <v>315.998</v>
      </c>
      <c r="H119" s="167">
        <f>Spreadsheet!H92</f>
        <v>-4.0217</v>
      </c>
      <c r="I119" s="85">
        <f>Spreadsheet!I92</f>
        <v>81.3315432</v>
      </c>
      <c r="J119" s="169">
        <f>Spreadsheet!J92</f>
        <v>7327.5</v>
      </c>
      <c r="K119" s="85">
        <f>Spreadsheet!K92</f>
        <v>-7.5515</v>
      </c>
      <c r="L119" s="85">
        <f>Spreadsheet!L92</f>
        <v>1.12608718</v>
      </c>
      <c r="M119" s="85">
        <f>Spreadsheet!M92</f>
        <v>-21.5696</v>
      </c>
      <c r="N119" s="91">
        <f t="shared" si="17"/>
        <v>0.09425999999999994</v>
      </c>
      <c r="O119" s="86">
        <f aca="true" t="shared" si="24" ref="O119:O145">H119+N119</f>
        <v>-3.9274400000000003</v>
      </c>
      <c r="P119" s="66">
        <f t="shared" si="23"/>
        <v>-8.506647209735268</v>
      </c>
      <c r="Q119" s="87"/>
      <c r="R119" s="88">
        <f t="shared" si="15"/>
        <v>-8.713886942102201</v>
      </c>
      <c r="S119" s="88">
        <f t="shared" si="20"/>
        <v>-8.63508674795803</v>
      </c>
      <c r="T119" s="81">
        <f t="shared" si="18"/>
        <v>-9.572760267633067</v>
      </c>
      <c r="U119" s="87">
        <f aca="true" t="shared" si="25" ref="U119:U145">IF(Q119&lt;&gt;"",T119,"")</f>
      </c>
      <c r="V119" s="67">
        <f t="shared" si="16"/>
        <v>-9.5725530279007</v>
      </c>
      <c r="W119" s="164">
        <f t="shared" si="19"/>
        <v>-9.5725530279007</v>
      </c>
      <c r="X119" s="68"/>
      <c r="Y119" s="156"/>
      <c r="Z119" s="156"/>
    </row>
    <row r="120" spans="1:26" s="15" customFormat="1" ht="8.25">
      <c r="A120" s="82">
        <f>Spreadsheet!A93</f>
        <v>92</v>
      </c>
      <c r="B120" s="82">
        <f>Spreadsheet!B93</f>
        <v>2</v>
      </c>
      <c r="C120" s="83" t="str">
        <f>Spreadsheet!D93</f>
        <v>WWW-j1</v>
      </c>
      <c r="D120" s="83" t="str">
        <f>Spreadsheet!C93</f>
        <v>Standard</v>
      </c>
      <c r="E120" s="84">
        <f>Spreadsheet!E93</f>
        <v>47069</v>
      </c>
      <c r="F120" s="84">
        <f>Spreadsheet!F93</f>
        <v>0.7</v>
      </c>
      <c r="G120" s="85">
        <f>Spreadsheet!G93</f>
        <v>353.728</v>
      </c>
      <c r="H120" s="167">
        <f>Spreadsheet!H93</f>
        <v>-6.4621</v>
      </c>
      <c r="I120" s="85">
        <f>Spreadsheet!I93</f>
        <v>91.04264594</v>
      </c>
      <c r="J120" s="169">
        <f>Spreadsheet!J93</f>
        <v>8170.2</v>
      </c>
      <c r="K120" s="85">
        <f>Spreadsheet!K93</f>
        <v>-9.9805</v>
      </c>
      <c r="L120" s="85">
        <f>Spreadsheet!L93</f>
        <v>1.12615968</v>
      </c>
      <c r="M120" s="85">
        <f>Spreadsheet!M93</f>
        <v>-21.4712</v>
      </c>
      <c r="N120" s="91">
        <f t="shared" si="17"/>
        <v>-0.03214500000000003</v>
      </c>
      <c r="O120" s="86">
        <f t="shared" si="24"/>
        <v>-6.494245</v>
      </c>
      <c r="P120" s="66">
        <f t="shared" si="23"/>
        <v>-8.330548732344079</v>
      </c>
      <c r="Q120" s="87"/>
      <c r="R120" s="88">
        <f t="shared" si="15"/>
        <v>-8.708561400273453</v>
      </c>
      <c r="S120" s="88">
        <f t="shared" si="20"/>
        <v>-8.46431381239559</v>
      </c>
      <c r="T120" s="81">
        <f t="shared" si="18"/>
        <v>-9.401987332070625</v>
      </c>
      <c r="U120" s="87">
        <f t="shared" si="25"/>
      </c>
      <c r="V120" s="67">
        <f t="shared" si="16"/>
        <v>-9.401609319402697</v>
      </c>
      <c r="W120" s="164">
        <f t="shared" si="19"/>
        <v>-9.401609319402697</v>
      </c>
      <c r="X120" s="68">
        <f>STDEVA(W119:W121)</f>
        <v>0.1357777975510676</v>
      </c>
      <c r="Y120" s="159">
        <f>T23</f>
        <v>-9.78</v>
      </c>
      <c r="Z120" s="156"/>
    </row>
    <row r="121" spans="1:26" s="15" customFormat="1" ht="8.25">
      <c r="A121" s="82">
        <f>Spreadsheet!A94</f>
        <v>93</v>
      </c>
      <c r="B121" s="82">
        <f>Spreadsheet!B94</f>
        <v>2</v>
      </c>
      <c r="C121" s="83" t="str">
        <f>Spreadsheet!D94</f>
        <v>WWW-j1</v>
      </c>
      <c r="D121" s="83" t="str">
        <f>Spreadsheet!C94</f>
        <v>Standard</v>
      </c>
      <c r="E121" s="84">
        <f>Spreadsheet!E94</f>
        <v>47070</v>
      </c>
      <c r="F121" s="84">
        <f>Spreadsheet!F94</f>
        <v>0.7</v>
      </c>
      <c r="G121" s="85">
        <f>Spreadsheet!G94</f>
        <v>336.621</v>
      </c>
      <c r="H121" s="167">
        <f>Spreadsheet!H94</f>
        <v>-7.2078</v>
      </c>
      <c r="I121" s="85">
        <f>Spreadsheet!I94</f>
        <v>86.63949391</v>
      </c>
      <c r="J121" s="169">
        <f>Spreadsheet!J94</f>
        <v>7849.7</v>
      </c>
      <c r="K121" s="85">
        <f>Spreadsheet!K94</f>
        <v>-10.7227</v>
      </c>
      <c r="L121" s="85">
        <f>Spreadsheet!L94</f>
        <v>1.12607535</v>
      </c>
      <c r="M121" s="85">
        <f>Spreadsheet!M94</f>
        <v>-21.4652</v>
      </c>
      <c r="N121" s="91">
        <f t="shared" si="17"/>
        <v>0.015929999999999972</v>
      </c>
      <c r="O121" s="86">
        <f t="shared" si="24"/>
        <v>-7.19187</v>
      </c>
      <c r="P121" s="66">
        <f t="shared" si="23"/>
        <v>-8.59315783363851</v>
      </c>
      <c r="Q121" s="87"/>
      <c r="R121" s="88">
        <f t="shared" si="15"/>
        <v>-8.703235858444705</v>
      </c>
      <c r="S121" s="88">
        <f t="shared" si="20"/>
        <v>-8.73224845551877</v>
      </c>
      <c r="T121" s="81">
        <f t="shared" si="18"/>
        <v>-9.669921975193805</v>
      </c>
      <c r="U121" s="87">
        <f t="shared" si="25"/>
      </c>
      <c r="V121" s="67">
        <f t="shared" si="16"/>
        <v>-9.669811897169</v>
      </c>
      <c r="W121" s="164">
        <f t="shared" si="19"/>
        <v>-9.669811897169</v>
      </c>
      <c r="X121" s="68">
        <f>AVERAGE(W119:W121)</f>
        <v>-9.547991414824132</v>
      </c>
      <c r="Y121" s="158">
        <f>AVERAGE(W119:W121)</f>
        <v>-9.547991414824132</v>
      </c>
      <c r="Z121" s="158">
        <f>Y121-Y120</f>
        <v>0.2320085851758673</v>
      </c>
    </row>
    <row r="122" spans="1:26" s="15" customFormat="1" ht="8.25">
      <c r="A122" s="82">
        <f>Spreadsheet!A95</f>
        <v>94</v>
      </c>
      <c r="B122" s="82">
        <f>Spreadsheet!B95</f>
        <v>2</v>
      </c>
      <c r="C122" s="83" t="str">
        <f>Spreadsheet!D95</f>
        <v>BGP-j1</v>
      </c>
      <c r="D122" s="83" t="str">
        <f>Spreadsheet!C95</f>
        <v>Skalierung</v>
      </c>
      <c r="E122" s="84">
        <f>Spreadsheet!E95</f>
        <v>47071</v>
      </c>
      <c r="F122" s="84">
        <f>Spreadsheet!F95</f>
        <v>0.7</v>
      </c>
      <c r="G122" s="85">
        <f>Spreadsheet!G95</f>
        <v>362.246</v>
      </c>
      <c r="H122" s="167">
        <f>Spreadsheet!H95</f>
        <v>-21.6476</v>
      </c>
      <c r="I122" s="85">
        <f>Spreadsheet!I95</f>
        <v>93.23499057</v>
      </c>
      <c r="J122" s="169">
        <f>Spreadsheet!J95</f>
        <v>8427.7</v>
      </c>
      <c r="K122" s="85">
        <f>Spreadsheet!K95</f>
        <v>-25.0962</v>
      </c>
      <c r="L122" s="85">
        <f>Spreadsheet!L95</f>
        <v>1.12584779</v>
      </c>
      <c r="M122" s="85">
        <f>Spreadsheet!M95</f>
        <v>-21.5136</v>
      </c>
      <c r="N122" s="91">
        <f t="shared" si="17"/>
        <v>-0.07077000000000015</v>
      </c>
      <c r="O122" s="86">
        <f t="shared" si="24"/>
        <v>-21.71837</v>
      </c>
      <c r="P122" s="93">
        <f aca="true" t="shared" si="26" ref="P122:P133">O122-$P$28*(O121-O122)-$P$27*(O120-O122)-$P$26*(O119-O122)-$P$25*(O118-O122)--$P$24*(O117-O122)-$P$23*(O116-O122)-$P$22*(O115-O122)-$P$21*(O114-O122)</f>
        <v>-23.362366984323767</v>
      </c>
      <c r="Q122" s="87"/>
      <c r="R122" s="88">
        <f t="shared" si="15"/>
        <v>-8.697910316615957</v>
      </c>
      <c r="S122" s="88">
        <f t="shared" si="20"/>
        <v>-23.506783148032774</v>
      </c>
      <c r="T122" s="81">
        <f t="shared" si="18"/>
        <v>-24.44445666770781</v>
      </c>
      <c r="U122" s="87">
        <f t="shared" si="25"/>
      </c>
      <c r="V122" s="73">
        <f t="shared" si="16"/>
        <v>-24.459121124375518</v>
      </c>
      <c r="W122" s="164">
        <f t="shared" si="19"/>
        <v>-24.459121124375518</v>
      </c>
      <c r="X122" s="74"/>
      <c r="Y122" s="156"/>
      <c r="Z122" s="156"/>
    </row>
    <row r="123" spans="1:26" s="15" customFormat="1" ht="8.25">
      <c r="A123" s="82">
        <f>Spreadsheet!A96</f>
        <v>95</v>
      </c>
      <c r="B123" s="82">
        <f>Spreadsheet!B96</f>
        <v>2</v>
      </c>
      <c r="C123" s="83" t="str">
        <f>Spreadsheet!D96</f>
        <v>BGP-j1</v>
      </c>
      <c r="D123" s="83" t="str">
        <f>Spreadsheet!C96</f>
        <v>Skalierung</v>
      </c>
      <c r="E123" s="84">
        <f>Spreadsheet!E96</f>
        <v>47072</v>
      </c>
      <c r="F123" s="84">
        <f>Spreadsheet!F96</f>
        <v>0.7</v>
      </c>
      <c r="G123" s="85">
        <f>Spreadsheet!G96</f>
        <v>359.132</v>
      </c>
      <c r="H123" s="167">
        <f>Spreadsheet!H96</f>
        <v>-22.2338</v>
      </c>
      <c r="I123" s="85">
        <f>Spreadsheet!I96</f>
        <v>92.43348771</v>
      </c>
      <c r="J123" s="169">
        <f>Spreadsheet!J96</f>
        <v>8350.2</v>
      </c>
      <c r="K123" s="85">
        <f>Spreadsheet!K96</f>
        <v>-25.6796</v>
      </c>
      <c r="L123" s="85">
        <f>Spreadsheet!L96</f>
        <v>1.1258564</v>
      </c>
      <c r="M123" s="85">
        <f>Spreadsheet!M96</f>
        <v>-21.4586</v>
      </c>
      <c r="N123" s="91">
        <f t="shared" si="17"/>
        <v>-0.059145000000000156</v>
      </c>
      <c r="O123" s="86">
        <f t="shared" si="24"/>
        <v>-22.292945</v>
      </c>
      <c r="P123" s="93">
        <f t="shared" si="26"/>
        <v>-23.18501317852408</v>
      </c>
      <c r="Q123" s="87"/>
      <c r="R123" s="88">
        <f t="shared" si="15"/>
        <v>-8.692584774787207</v>
      </c>
      <c r="S123" s="88">
        <f t="shared" si="20"/>
        <v>-23.334754884061837</v>
      </c>
      <c r="T123" s="81">
        <f t="shared" si="18"/>
        <v>-24.272428403736875</v>
      </c>
      <c r="U123" s="87">
        <f t="shared" si="25"/>
      </c>
      <c r="V123" s="73">
        <f t="shared" si="16"/>
        <v>-24.28692083214061</v>
      </c>
      <c r="W123" s="164">
        <f t="shared" si="19"/>
        <v>-24.28692083214061</v>
      </c>
      <c r="X123" s="74">
        <f>STDEVA(W122:W124)</f>
        <v>0.27485060120846383</v>
      </c>
      <c r="Y123" s="157"/>
      <c r="Z123" s="156"/>
    </row>
    <row r="124" spans="1:26" s="15" customFormat="1" ht="8.25">
      <c r="A124" s="82">
        <f>Spreadsheet!A97</f>
        <v>96</v>
      </c>
      <c r="B124" s="82">
        <f>Spreadsheet!B97</f>
        <v>2</v>
      </c>
      <c r="C124" s="83" t="str">
        <f>Spreadsheet!D97</f>
        <v>BGP-j1</v>
      </c>
      <c r="D124" s="83" t="str">
        <f>Spreadsheet!C97</f>
        <v>Skalierung</v>
      </c>
      <c r="E124" s="84">
        <f>Spreadsheet!E97</f>
        <v>47073</v>
      </c>
      <c r="F124" s="84">
        <f>Spreadsheet!F97</f>
        <v>0.7</v>
      </c>
      <c r="G124" s="85">
        <f>Spreadsheet!G97</f>
        <v>353.628</v>
      </c>
      <c r="H124" s="167">
        <f>Spreadsheet!H97</f>
        <v>-22.5117</v>
      </c>
      <c r="I124" s="85">
        <f>Spreadsheet!I97</f>
        <v>91.01679296</v>
      </c>
      <c r="J124" s="169">
        <f>Spreadsheet!J97</f>
        <v>8237.2</v>
      </c>
      <c r="K124" s="85">
        <f>Spreadsheet!K97</f>
        <v>-25.9562</v>
      </c>
      <c r="L124" s="85">
        <f>Spreadsheet!L97</f>
        <v>1.12584272</v>
      </c>
      <c r="M124" s="85">
        <f>Spreadsheet!M97</f>
        <v>-21.4803</v>
      </c>
      <c r="N124" s="91">
        <f t="shared" si="17"/>
        <v>-0.04219500000000016</v>
      </c>
      <c r="O124" s="86">
        <f t="shared" si="24"/>
        <v>-22.553895</v>
      </c>
      <c r="P124" s="93">
        <f t="shared" si="26"/>
        <v>-23.71734398118167</v>
      </c>
      <c r="Q124" s="87"/>
      <c r="R124" s="88">
        <f t="shared" si="15"/>
        <v>-8.687259232958459</v>
      </c>
      <c r="S124" s="88">
        <f t="shared" si="20"/>
        <v>-23.872411228548174</v>
      </c>
      <c r="T124" s="81">
        <f t="shared" si="18"/>
        <v>-24.81008474822321</v>
      </c>
      <c r="U124" s="87">
        <f t="shared" si="25"/>
      </c>
      <c r="V124" s="73">
        <f t="shared" si="16"/>
        <v>-24.825114832971433</v>
      </c>
      <c r="W124" s="164">
        <f t="shared" si="19"/>
        <v>-24.825114832971433</v>
      </c>
      <c r="X124" s="74">
        <f>AVERAGE(W122:W124)</f>
        <v>-24.523718929829187</v>
      </c>
      <c r="Y124" s="156"/>
      <c r="Z124" s="156"/>
    </row>
    <row r="125" spans="1:26" s="15" customFormat="1" ht="8.25">
      <c r="A125" s="82">
        <f>Spreadsheet!A98</f>
        <v>97</v>
      </c>
      <c r="B125" s="82">
        <f>Spreadsheet!B98</f>
        <v>2</v>
      </c>
      <c r="C125" s="83" t="str">
        <f>Spreadsheet!D98</f>
        <v>BGP-j1</v>
      </c>
      <c r="D125" s="83" t="str">
        <f>Spreadsheet!C98</f>
        <v>Skalierung</v>
      </c>
      <c r="E125" s="84">
        <f>Spreadsheet!E98</f>
        <v>47074</v>
      </c>
      <c r="F125" s="84">
        <f>Spreadsheet!F98</f>
        <v>0.7</v>
      </c>
      <c r="G125" s="85">
        <f>Spreadsheet!G98</f>
        <v>338.65</v>
      </c>
      <c r="H125" s="167">
        <f>Spreadsheet!H98</f>
        <v>-22.8168</v>
      </c>
      <c r="I125" s="85">
        <f>Spreadsheet!I98</f>
        <v>87.16184116</v>
      </c>
      <c r="J125" s="169">
        <f>Spreadsheet!J98</f>
        <v>7868.7</v>
      </c>
      <c r="K125" s="85">
        <f>Spreadsheet!K98</f>
        <v>-26.26</v>
      </c>
      <c r="L125" s="85">
        <f>Spreadsheet!L98</f>
        <v>1.12581363</v>
      </c>
      <c r="M125" s="85">
        <f>Spreadsheet!M98</f>
        <v>-21.512</v>
      </c>
      <c r="N125" s="91">
        <f t="shared" si="17"/>
        <v>0.013079999999999972</v>
      </c>
      <c r="O125" s="86">
        <f t="shared" si="24"/>
        <v>-22.803720000000002</v>
      </c>
      <c r="P125" s="93">
        <f t="shared" si="26"/>
        <v>-23.595666723923134</v>
      </c>
      <c r="Q125" s="87"/>
      <c r="R125" s="88">
        <f aca="true" t="shared" si="27" ref="R125:R145">FORECAST(A125,$Q$29:$Q$145,$A$29:$A$145)</f>
        <v>-8.68193369112971</v>
      </c>
      <c r="S125" s="88">
        <f t="shared" si="20"/>
        <v>-23.756059513118387</v>
      </c>
      <c r="T125" s="81">
        <f t="shared" si="18"/>
        <v>-24.693733032793425</v>
      </c>
      <c r="U125" s="87">
        <f t="shared" si="25"/>
      </c>
      <c r="V125" s="73">
        <f aca="true" t="shared" si="28" ref="V125:V145">$T$23-($T$23-T125)*(1+$I$14)-$U$23</f>
        <v>-24.708646765826217</v>
      </c>
      <c r="W125" s="164">
        <f t="shared" si="19"/>
        <v>-24.708646765826217</v>
      </c>
      <c r="X125" s="74"/>
      <c r="Y125" s="160" t="s">
        <v>87</v>
      </c>
      <c r="Z125" s="156"/>
    </row>
    <row r="126" spans="1:26" s="15" customFormat="1" ht="8.25">
      <c r="A126" s="82">
        <f>Spreadsheet!A99</f>
        <v>98</v>
      </c>
      <c r="B126" s="82">
        <f>Spreadsheet!B99</f>
        <v>2</v>
      </c>
      <c r="C126" s="83" t="str">
        <f>Spreadsheet!D99</f>
        <v>BGP-j1</v>
      </c>
      <c r="D126" s="83" t="str">
        <f>Spreadsheet!C99</f>
        <v>Skalierung</v>
      </c>
      <c r="E126" s="84">
        <f>Spreadsheet!E99</f>
        <v>47075</v>
      </c>
      <c r="F126" s="84">
        <f>Spreadsheet!F99</f>
        <v>0.7</v>
      </c>
      <c r="G126" s="85">
        <f>Spreadsheet!G99</f>
        <v>364.24</v>
      </c>
      <c r="H126" s="167">
        <f>Spreadsheet!H99</f>
        <v>-22.927</v>
      </c>
      <c r="I126" s="85">
        <f>Spreadsheet!I99</f>
        <v>93.74809348</v>
      </c>
      <c r="J126" s="169">
        <f>Spreadsheet!J99</f>
        <v>8480.2</v>
      </c>
      <c r="K126" s="85">
        <f>Spreadsheet!K99</f>
        <v>-26.3696</v>
      </c>
      <c r="L126" s="85">
        <f>Spreadsheet!L99</f>
        <v>1.12583168</v>
      </c>
      <c r="M126" s="85">
        <f>Spreadsheet!M99</f>
        <v>-21.4754</v>
      </c>
      <c r="N126" s="91">
        <f t="shared" si="17"/>
        <v>-0.07864500000000016</v>
      </c>
      <c r="O126" s="86">
        <f t="shared" si="24"/>
        <v>-23.005645</v>
      </c>
      <c r="P126" s="93">
        <f t="shared" si="26"/>
        <v>-23.42918114885843</v>
      </c>
      <c r="Q126" s="87"/>
      <c r="R126" s="88">
        <f t="shared" si="27"/>
        <v>-8.67660814930096</v>
      </c>
      <c r="S126" s="88">
        <f t="shared" si="20"/>
        <v>-23.594899479882432</v>
      </c>
      <c r="T126" s="81">
        <f t="shared" si="18"/>
        <v>-24.532572999557466</v>
      </c>
      <c r="U126" s="87">
        <f t="shared" si="25"/>
      </c>
      <c r="V126" s="73">
        <f t="shared" si="28"/>
        <v>-24.54732557255702</v>
      </c>
      <c r="W126" s="164">
        <f t="shared" si="19"/>
        <v>-24.54732557255702</v>
      </c>
      <c r="X126" s="74">
        <f>STDEVA(W125:W127)</f>
        <v>0.21427349354812908</v>
      </c>
      <c r="Y126" s="157">
        <f>X22</f>
        <v>-24.46</v>
      </c>
      <c r="Z126" s="156"/>
    </row>
    <row r="127" spans="1:26" s="15" customFormat="1" ht="8.25">
      <c r="A127" s="82">
        <f>Spreadsheet!A100</f>
        <v>99</v>
      </c>
      <c r="B127" s="82">
        <f>Spreadsheet!B100</f>
        <v>2</v>
      </c>
      <c r="C127" s="83" t="str">
        <f>Spreadsheet!D100</f>
        <v>BGP-j1</v>
      </c>
      <c r="D127" s="83" t="str">
        <f>Spreadsheet!C100</f>
        <v>Skalierung</v>
      </c>
      <c r="E127" s="84">
        <f>Spreadsheet!E100</f>
        <v>47076</v>
      </c>
      <c r="F127" s="84">
        <f>Spreadsheet!F100</f>
        <v>0.7</v>
      </c>
      <c r="G127" s="85">
        <f>Spreadsheet!G100</f>
        <v>357.354</v>
      </c>
      <c r="H127" s="167">
        <f>Spreadsheet!H100</f>
        <v>-22.9513</v>
      </c>
      <c r="I127" s="85">
        <f>Spreadsheet!I100</f>
        <v>91.97586077</v>
      </c>
      <c r="J127" s="169">
        <f>Spreadsheet!J100</f>
        <v>8312.2</v>
      </c>
      <c r="K127" s="85">
        <f>Spreadsheet!K100</f>
        <v>-26.3938</v>
      </c>
      <c r="L127" s="85">
        <f>Spreadsheet!L100</f>
        <v>1.12587372</v>
      </c>
      <c r="M127" s="85">
        <f>Spreadsheet!M100</f>
        <v>-21.4566</v>
      </c>
      <c r="N127" s="91">
        <f t="shared" si="17"/>
        <v>-0.05344500000000016</v>
      </c>
      <c r="O127" s="86">
        <f t="shared" si="24"/>
        <v>-23.004745</v>
      </c>
      <c r="P127" s="93">
        <f t="shared" si="26"/>
        <v>-23.160946312655625</v>
      </c>
      <c r="Q127" s="87"/>
      <c r="R127" s="88">
        <f t="shared" si="27"/>
        <v>-8.671282607472213</v>
      </c>
      <c r="S127" s="88">
        <f t="shared" si="20"/>
        <v>-23.331990185508374</v>
      </c>
      <c r="T127" s="81">
        <f t="shared" si="18"/>
        <v>-24.26966370518341</v>
      </c>
      <c r="U127" s="87">
        <f t="shared" si="25"/>
      </c>
      <c r="V127" s="73">
        <f t="shared" si="28"/>
        <v>-24.284153368888596</v>
      </c>
      <c r="W127" s="164">
        <f t="shared" si="19"/>
        <v>-24.284153368888596</v>
      </c>
      <c r="X127" s="74">
        <f>AVERAGE(W125:W127)</f>
        <v>-24.51337523575728</v>
      </c>
      <c r="Y127" s="158">
        <f>AVERAGE(W122:W127)</f>
        <v>-24.51854708279323</v>
      </c>
      <c r="Z127" s="158">
        <f>Y127-Y126</f>
        <v>-0.058547082793229066</v>
      </c>
    </row>
    <row r="128" spans="1:26" s="15" customFormat="1" ht="8.25">
      <c r="A128" s="82">
        <f>Spreadsheet!A101</f>
        <v>100</v>
      </c>
      <c r="B128" s="82">
        <f>Spreadsheet!B101</f>
        <v>2</v>
      </c>
      <c r="C128" s="83" t="str">
        <f>Spreadsheet!D101</f>
        <v>WWW-j1</v>
      </c>
      <c r="D128" s="83" t="str">
        <f>Spreadsheet!C101</f>
        <v>Standard</v>
      </c>
      <c r="E128" s="84">
        <f>Spreadsheet!E101</f>
        <v>47077</v>
      </c>
      <c r="F128" s="84">
        <f>Spreadsheet!F101</f>
        <v>0.7</v>
      </c>
      <c r="G128" s="85">
        <f>Spreadsheet!G101</f>
        <v>351.134</v>
      </c>
      <c r="H128" s="167">
        <f>Spreadsheet!H101</f>
        <v>-8.9121</v>
      </c>
      <c r="I128" s="85">
        <f>Spreadsheet!I101</f>
        <v>90.37494479</v>
      </c>
      <c r="J128" s="169">
        <f>Spreadsheet!J101</f>
        <v>8171.5</v>
      </c>
      <c r="K128" s="85">
        <f>Spreadsheet!K101</f>
        <v>-12.4192</v>
      </c>
      <c r="L128" s="85">
        <f>Spreadsheet!L101</f>
        <v>1.12611901</v>
      </c>
      <c r="M128" s="85">
        <f>Spreadsheet!M101</f>
        <v>-21.4841</v>
      </c>
      <c r="N128" s="91">
        <f t="shared" si="17"/>
        <v>-0.03234000000000005</v>
      </c>
      <c r="O128" s="86">
        <f t="shared" si="24"/>
        <v>-8.94444</v>
      </c>
      <c r="P128" s="66">
        <f t="shared" si="26"/>
        <v>-8.415445771054603</v>
      </c>
      <c r="Q128" s="87"/>
      <c r="R128" s="88">
        <f t="shared" si="27"/>
        <v>-8.665957065643465</v>
      </c>
      <c r="S128" s="88">
        <f t="shared" si="20"/>
        <v>-8.591815185736102</v>
      </c>
      <c r="T128" s="81">
        <f t="shared" si="18"/>
        <v>-9.529488705411138</v>
      </c>
      <c r="U128" s="87">
        <f t="shared" si="25"/>
      </c>
      <c r="V128" s="67">
        <f t="shared" si="28"/>
        <v>-9.52923819411655</v>
      </c>
      <c r="W128" s="164">
        <f t="shared" si="19"/>
        <v>-9.52923819411655</v>
      </c>
      <c r="X128" s="68"/>
      <c r="Y128" s="156"/>
      <c r="Z128" s="156"/>
    </row>
    <row r="129" spans="1:26" s="15" customFormat="1" ht="8.25">
      <c r="A129" s="82">
        <f>Spreadsheet!A102</f>
        <v>101</v>
      </c>
      <c r="B129" s="82">
        <f>Spreadsheet!B102</f>
        <v>2</v>
      </c>
      <c r="C129" s="83" t="str">
        <f>Spreadsheet!D102</f>
        <v>WWW-j1</v>
      </c>
      <c r="D129" s="83" t="str">
        <f>Spreadsheet!C102</f>
        <v>Standard</v>
      </c>
      <c r="E129" s="84">
        <f>Spreadsheet!E102</f>
        <v>47078</v>
      </c>
      <c r="F129" s="84">
        <f>Spreadsheet!F102</f>
        <v>0.7</v>
      </c>
      <c r="G129" s="85">
        <f>Spreadsheet!G102</f>
        <v>361.355</v>
      </c>
      <c r="H129" s="167">
        <f>Spreadsheet!H102</f>
        <v>-8.7311</v>
      </c>
      <c r="I129" s="85">
        <f>Spreadsheet!I102</f>
        <v>93.00559236</v>
      </c>
      <c r="J129" s="169">
        <f>Spreadsheet!J102</f>
        <v>8400.6</v>
      </c>
      <c r="K129" s="85">
        <f>Spreadsheet!K102</f>
        <v>-12.2391</v>
      </c>
      <c r="L129" s="85">
        <f>Spreadsheet!L102</f>
        <v>1.12612936</v>
      </c>
      <c r="M129" s="85">
        <f>Spreadsheet!M102</f>
        <v>-21.5177</v>
      </c>
      <c r="N129" s="91">
        <f t="shared" si="17"/>
        <v>-0.0667050000000001</v>
      </c>
      <c r="O129" s="86">
        <f t="shared" si="24"/>
        <v>-8.797805</v>
      </c>
      <c r="P129" s="66">
        <f t="shared" si="26"/>
        <v>-8.605582575519428</v>
      </c>
      <c r="Q129" s="87"/>
      <c r="R129" s="88">
        <f t="shared" si="27"/>
        <v>-8.660631523814715</v>
      </c>
      <c r="S129" s="88">
        <f t="shared" si="20"/>
        <v>-8.787277532029677</v>
      </c>
      <c r="T129" s="81">
        <f t="shared" si="18"/>
        <v>-9.724951051704712</v>
      </c>
      <c r="U129" s="87">
        <f t="shared" si="25"/>
      </c>
      <c r="V129" s="67">
        <f t="shared" si="28"/>
        <v>-9.724896002756417</v>
      </c>
      <c r="W129" s="164">
        <f t="shared" si="19"/>
        <v>-9.724896002756417</v>
      </c>
      <c r="X129" s="68">
        <f>STDEVA(W128:W130)</f>
        <v>0.11676827711928449</v>
      </c>
      <c r="Y129" s="157"/>
      <c r="Z129" s="156"/>
    </row>
    <row r="130" spans="1:26" s="15" customFormat="1" ht="8.25">
      <c r="A130" s="82">
        <f>Spreadsheet!A103</f>
        <v>102</v>
      </c>
      <c r="B130" s="82">
        <f>Spreadsheet!B103</f>
        <v>2</v>
      </c>
      <c r="C130" s="83" t="str">
        <f>Spreadsheet!D103</f>
        <v>WWW-j1</v>
      </c>
      <c r="D130" s="83" t="str">
        <f>Spreadsheet!C103</f>
        <v>Standard</v>
      </c>
      <c r="E130" s="84">
        <f>Spreadsheet!E103</f>
        <v>47079</v>
      </c>
      <c r="F130" s="84">
        <f>Spreadsheet!F103</f>
        <v>0.7</v>
      </c>
      <c r="G130" s="85">
        <f>Spreadsheet!G103</f>
        <v>357.413</v>
      </c>
      <c r="H130" s="167">
        <f>Spreadsheet!H103</f>
        <v>-8.526</v>
      </c>
      <c r="I130" s="85">
        <f>Spreadsheet!I103</f>
        <v>91.99103031</v>
      </c>
      <c r="J130" s="169">
        <f>Spreadsheet!J103</f>
        <v>8316.3</v>
      </c>
      <c r="K130" s="85">
        <f>Spreadsheet!K103</f>
        <v>-12.0349</v>
      </c>
      <c r="L130" s="85">
        <f>Spreadsheet!L103</f>
        <v>1.12614823</v>
      </c>
      <c r="M130" s="85">
        <f>Spreadsheet!M103</f>
        <v>-21.5009</v>
      </c>
      <c r="N130" s="91">
        <f t="shared" si="17"/>
        <v>-0.05405999999999994</v>
      </c>
      <c r="O130" s="86">
        <f t="shared" si="24"/>
        <v>-8.58006</v>
      </c>
      <c r="P130" s="66">
        <f t="shared" si="26"/>
        <v>-8.392214217562966</v>
      </c>
      <c r="Q130" s="87"/>
      <c r="R130" s="88">
        <f t="shared" si="27"/>
        <v>-8.655305981985967</v>
      </c>
      <c r="S130" s="88">
        <f t="shared" si="20"/>
        <v>-8.579234715901963</v>
      </c>
      <c r="T130" s="81">
        <f t="shared" si="18"/>
        <v>-9.516908235576999</v>
      </c>
      <c r="U130" s="87">
        <f t="shared" si="25"/>
      </c>
      <c r="V130" s="67">
        <f t="shared" si="28"/>
        <v>-9.516645143812577</v>
      </c>
      <c r="W130" s="164">
        <f t="shared" si="19"/>
        <v>-9.516645143812577</v>
      </c>
      <c r="X130" s="68">
        <f>AVERAGE(W128:W130)</f>
        <v>-9.590259780228514</v>
      </c>
      <c r="Y130" s="158"/>
      <c r="Z130" s="156"/>
    </row>
    <row r="131" spans="1:26" s="15" customFormat="1" ht="8.25">
      <c r="A131" s="82">
        <f>Spreadsheet!A104</f>
        <v>103</v>
      </c>
      <c r="B131" s="82">
        <f>Spreadsheet!B104</f>
        <v>2</v>
      </c>
      <c r="C131" s="83" t="str">
        <f>Spreadsheet!D104</f>
        <v>WWW-j1</v>
      </c>
      <c r="D131" s="83" t="str">
        <f>Spreadsheet!C104</f>
        <v>Standard</v>
      </c>
      <c r="E131" s="84">
        <f>Spreadsheet!E104</f>
        <v>47080</v>
      </c>
      <c r="F131" s="84">
        <f>Spreadsheet!F104</f>
        <v>0.7</v>
      </c>
      <c r="G131" s="85">
        <f>Spreadsheet!G104</f>
        <v>351.478</v>
      </c>
      <c r="H131" s="167">
        <f>Spreadsheet!H104</f>
        <v>-8.7608</v>
      </c>
      <c r="I131" s="85">
        <f>Spreadsheet!I104</f>
        <v>90.46349746</v>
      </c>
      <c r="J131" s="169">
        <f>Spreadsheet!J104</f>
        <v>8210.1</v>
      </c>
      <c r="K131" s="85">
        <f>Spreadsheet!K104</f>
        <v>-12.2686</v>
      </c>
      <c r="L131" s="85">
        <f>Spreadsheet!L104</f>
        <v>1.12614396</v>
      </c>
      <c r="M131" s="85">
        <f>Spreadsheet!M104</f>
        <v>-21.4784</v>
      </c>
      <c r="N131" s="91">
        <f t="shared" si="17"/>
        <v>-0.03813000000000011</v>
      </c>
      <c r="O131" s="86">
        <f t="shared" si="24"/>
        <v>-8.79893</v>
      </c>
      <c r="P131" s="66">
        <f t="shared" si="26"/>
        <v>-8.676791215677683</v>
      </c>
      <c r="Q131" s="87">
        <f>P131</f>
        <v>-8.676791215677683</v>
      </c>
      <c r="R131" s="88">
        <f t="shared" si="27"/>
        <v>-8.649980440157218</v>
      </c>
      <c r="S131" s="88">
        <f t="shared" si="20"/>
        <v>-8.869137255845429</v>
      </c>
      <c r="T131" s="81">
        <f t="shared" si="18"/>
        <v>-9.806810775520464</v>
      </c>
      <c r="U131" s="87">
        <f t="shared" si="25"/>
        <v>-9.806810775520464</v>
      </c>
      <c r="V131" s="67">
        <f t="shared" si="28"/>
        <v>-9.806837586295984</v>
      </c>
      <c r="W131" s="164">
        <f t="shared" si="19"/>
        <v>-9.806837586295984</v>
      </c>
      <c r="X131" s="68"/>
      <c r="Y131" s="156"/>
      <c r="Z131" s="156"/>
    </row>
    <row r="132" spans="1:26" s="15" customFormat="1" ht="8.25">
      <c r="A132" s="82">
        <f>Spreadsheet!A105</f>
        <v>104</v>
      </c>
      <c r="B132" s="82">
        <f>Spreadsheet!B105</f>
        <v>2</v>
      </c>
      <c r="C132" s="83" t="str">
        <f>Spreadsheet!D105</f>
        <v>WWW-j1</v>
      </c>
      <c r="D132" s="83" t="str">
        <f>Spreadsheet!C105</f>
        <v>Standard</v>
      </c>
      <c r="E132" s="84">
        <f>Spreadsheet!E105</f>
        <v>47081</v>
      </c>
      <c r="F132" s="84">
        <f>Spreadsheet!F105</f>
        <v>0.7</v>
      </c>
      <c r="G132" s="85">
        <f>Spreadsheet!G105</f>
        <v>365.916</v>
      </c>
      <c r="H132" s="167">
        <f>Spreadsheet!H105</f>
        <v>-8.6093</v>
      </c>
      <c r="I132" s="85">
        <f>Spreadsheet!I105</f>
        <v>94.17939239</v>
      </c>
      <c r="J132" s="169">
        <f>Spreadsheet!J105</f>
        <v>8519.4</v>
      </c>
      <c r="K132" s="85">
        <f>Spreadsheet!K105</f>
        <v>-12.1179</v>
      </c>
      <c r="L132" s="85">
        <f>Spreadsheet!L105</f>
        <v>1.12615995</v>
      </c>
      <c r="M132" s="85">
        <f>Spreadsheet!M105</f>
        <v>-21.5113</v>
      </c>
      <c r="N132" s="91">
        <f t="shared" si="17"/>
        <v>-0.08452499999999999</v>
      </c>
      <c r="O132" s="86">
        <f t="shared" si="24"/>
        <v>-8.693824999999999</v>
      </c>
      <c r="P132" s="66">
        <f t="shared" si="26"/>
        <v>-8.609491910346192</v>
      </c>
      <c r="Q132" s="87">
        <f>P132</f>
        <v>-8.609491910346192</v>
      </c>
      <c r="R132" s="88">
        <f t="shared" si="27"/>
        <v>-8.644654898328469</v>
      </c>
      <c r="S132" s="88">
        <f t="shared" si="20"/>
        <v>-8.807163492342687</v>
      </c>
      <c r="T132" s="81">
        <f t="shared" si="18"/>
        <v>-9.744837012017722</v>
      </c>
      <c r="U132" s="87">
        <f t="shared" si="25"/>
        <v>-9.744837012017722</v>
      </c>
      <c r="V132" s="67">
        <f t="shared" si="28"/>
        <v>-9.74480184902974</v>
      </c>
      <c r="W132" s="164">
        <f t="shared" si="19"/>
        <v>-9.74480184902974</v>
      </c>
      <c r="X132" s="68">
        <f>STDEVA(W131:W133)</f>
        <v>0.1529403510881143</v>
      </c>
      <c r="Y132" s="159">
        <f>T23</f>
        <v>-9.78</v>
      </c>
      <c r="Z132" s="156"/>
    </row>
    <row r="133" spans="1:26" s="15" customFormat="1" ht="8.25">
      <c r="A133" s="82">
        <f>Spreadsheet!A106</f>
        <v>105</v>
      </c>
      <c r="B133" s="82">
        <f>Spreadsheet!B106</f>
        <v>2</v>
      </c>
      <c r="C133" s="83" t="str">
        <f>Spreadsheet!D106</f>
        <v>WWW-j1</v>
      </c>
      <c r="D133" s="83" t="str">
        <f>Spreadsheet!C106</f>
        <v>Standard</v>
      </c>
      <c r="E133" s="84">
        <f>Spreadsheet!E106</f>
        <v>47082</v>
      </c>
      <c r="F133" s="84">
        <f>Spreadsheet!F106</f>
        <v>0.7</v>
      </c>
      <c r="G133" s="85">
        <f>Spreadsheet!G106</f>
        <v>364.195</v>
      </c>
      <c r="H133" s="167">
        <f>Spreadsheet!H106</f>
        <v>-8.437</v>
      </c>
      <c r="I133" s="85">
        <f>Spreadsheet!I106</f>
        <v>93.73650592</v>
      </c>
      <c r="J133" s="169">
        <f>Spreadsheet!J106</f>
        <v>8465.1</v>
      </c>
      <c r="K133" s="85">
        <f>Spreadsheet!K106</f>
        <v>-11.9463</v>
      </c>
      <c r="L133" s="85">
        <f>Spreadsheet!L106</f>
        <v>1.12615464</v>
      </c>
      <c r="M133" s="85">
        <f>Spreadsheet!M106</f>
        <v>-21.498</v>
      </c>
      <c r="N133" s="91">
        <f t="shared" si="17"/>
        <v>-0.0763800000000001</v>
      </c>
      <c r="O133" s="86">
        <f t="shared" si="24"/>
        <v>-8.51338</v>
      </c>
      <c r="P133" s="66">
        <f t="shared" si="26"/>
        <v>-8.376017073362856</v>
      </c>
      <c r="Q133" s="87">
        <f>P133</f>
        <v>-8.376017073362856</v>
      </c>
      <c r="R133" s="88">
        <f t="shared" si="27"/>
        <v>-8.63932935649972</v>
      </c>
      <c r="S133" s="88">
        <f t="shared" si="20"/>
        <v>-8.5790141971881</v>
      </c>
      <c r="T133" s="81">
        <f t="shared" si="18"/>
        <v>-9.516687716863135</v>
      </c>
      <c r="U133" s="87">
        <f t="shared" si="25"/>
        <v>-9.516687716863135</v>
      </c>
      <c r="V133" s="67">
        <f t="shared" si="28"/>
        <v>-9.516424404579999</v>
      </c>
      <c r="W133" s="164">
        <f t="shared" si="19"/>
        <v>-9.516424404579999</v>
      </c>
      <c r="X133" s="68">
        <f>AVERAGE(W131:W133)</f>
        <v>-9.689354613301909</v>
      </c>
      <c r="Y133" s="158">
        <f>AVERAGE(W128:W133)</f>
        <v>-9.639807196765211</v>
      </c>
      <c r="Z133" s="158">
        <f>Y133-Y132</f>
        <v>0.1401928032347879</v>
      </c>
    </row>
    <row r="134" spans="1:26" s="15" customFormat="1" ht="8.25">
      <c r="A134" s="82">
        <f>Spreadsheet!A107</f>
        <v>106</v>
      </c>
      <c r="B134" s="82">
        <f>Spreadsheet!B107</f>
        <v>2</v>
      </c>
      <c r="C134" s="83" t="str">
        <f>Spreadsheet!D107</f>
        <v>RWB-j1</v>
      </c>
      <c r="D134" s="83" t="str">
        <f>Spreadsheet!C107</f>
        <v>Qualitätskontrolle</v>
      </c>
      <c r="E134" s="84">
        <f>Spreadsheet!E107</f>
        <v>47083</v>
      </c>
      <c r="F134" s="84">
        <f>Spreadsheet!F107</f>
        <v>0.7</v>
      </c>
      <c r="G134" s="85">
        <f>Spreadsheet!G107</f>
        <v>361.819</v>
      </c>
      <c r="H134" s="167">
        <f>Spreadsheet!H107</f>
        <v>7.8356</v>
      </c>
      <c r="I134" s="85">
        <f>Spreadsheet!I107</f>
        <v>93.12489858</v>
      </c>
      <c r="J134" s="169">
        <f>Spreadsheet!J107</f>
        <v>8447.5</v>
      </c>
      <c r="K134" s="85">
        <f>Spreadsheet!K107</f>
        <v>4.2514</v>
      </c>
      <c r="L134" s="85">
        <f>Spreadsheet!L107</f>
        <v>1.12654432</v>
      </c>
      <c r="M134" s="85">
        <f>Spreadsheet!M107</f>
        <v>-21.5022</v>
      </c>
      <c r="N134" s="91">
        <f t="shared" si="17"/>
        <v>-0.07374000000000004</v>
      </c>
      <c r="O134" s="86">
        <f t="shared" si="24"/>
        <v>7.76186</v>
      </c>
      <c r="P134" s="93">
        <f aca="true" t="shared" si="29" ref="P134:P145">O134-$P$28*(O133-O134)-$P$27*(O132-O134)-$P$26*(O131-O134)-$P$25*(O130-O134)--$P$24*(O129-O134)-$P$23*(O128-O134)-$P$22*(O127-O134)-$P$21*(O126-O134)</f>
        <v>8.577863836498665</v>
      </c>
      <c r="Q134" s="87"/>
      <c r="R134" s="88">
        <f t="shared" si="27"/>
        <v>-8.634003814670972</v>
      </c>
      <c r="S134" s="88">
        <f t="shared" si="20"/>
        <v>8.369541170844673</v>
      </c>
      <c r="T134" s="81">
        <f t="shared" si="18"/>
        <v>7.431867651169638</v>
      </c>
      <c r="U134" s="87">
        <f t="shared" si="25"/>
      </c>
      <c r="V134" s="73">
        <f t="shared" si="28"/>
        <v>7.449079518820804</v>
      </c>
      <c r="W134" s="164">
        <f t="shared" si="19"/>
        <v>7.449079518820804</v>
      </c>
      <c r="X134" s="74"/>
      <c r="Y134" s="156"/>
      <c r="Z134" s="156"/>
    </row>
    <row r="135" spans="1:26" ht="8.25">
      <c r="A135" s="82">
        <f>Spreadsheet!A108</f>
        <v>107</v>
      </c>
      <c r="B135" s="82">
        <f>Spreadsheet!B108</f>
        <v>2</v>
      </c>
      <c r="C135" s="83" t="str">
        <f>Spreadsheet!D108</f>
        <v>RWB-j1</v>
      </c>
      <c r="D135" s="83" t="str">
        <f>Spreadsheet!C108</f>
        <v>Qualitätskontrolle</v>
      </c>
      <c r="E135" s="84">
        <f>Spreadsheet!E108</f>
        <v>47084</v>
      </c>
      <c r="F135" s="84">
        <f>Spreadsheet!F108</f>
        <v>0.7</v>
      </c>
      <c r="G135" s="85">
        <f>Spreadsheet!G108</f>
        <v>358.62</v>
      </c>
      <c r="H135" s="167">
        <f>Spreadsheet!H108</f>
        <v>8.2957</v>
      </c>
      <c r="I135" s="85">
        <f>Spreadsheet!I108</f>
        <v>92.30160492</v>
      </c>
      <c r="J135" s="169">
        <f>Spreadsheet!J108</f>
        <v>8354.7</v>
      </c>
      <c r="K135" s="85">
        <f>Spreadsheet!K108</f>
        <v>4.7095</v>
      </c>
      <c r="L135" s="85">
        <f>Spreadsheet!L108</f>
        <v>1.12655066</v>
      </c>
      <c r="M135" s="85">
        <f>Spreadsheet!M108</f>
        <v>-21.4844</v>
      </c>
      <c r="N135" s="91">
        <f t="shared" si="17"/>
        <v>-0.05982000000000016</v>
      </c>
      <c r="O135" s="86">
        <f>H135+N135</f>
        <v>8.23588</v>
      </c>
      <c r="P135" s="93">
        <f t="shared" si="29"/>
        <v>8.576619195095722</v>
      </c>
      <c r="Q135" s="87"/>
      <c r="R135" s="88">
        <f t="shared" si="27"/>
        <v>-8.628678272842224</v>
      </c>
      <c r="S135" s="88">
        <f t="shared" si="20"/>
        <v>8.362970987612982</v>
      </c>
      <c r="T135" s="81">
        <f t="shared" si="18"/>
        <v>7.425297467937947</v>
      </c>
      <c r="U135" s="87">
        <f t="shared" si="25"/>
      </c>
      <c r="V135" s="73">
        <f t="shared" si="28"/>
        <v>7.442502765405882</v>
      </c>
      <c r="W135" s="164">
        <f t="shared" si="19"/>
        <v>7.442502765405882</v>
      </c>
      <c r="X135" s="74">
        <f>STDEVA(W134:W136)</f>
        <v>0.04780323288689441</v>
      </c>
      <c r="Y135" s="161"/>
      <c r="Z135" s="158"/>
    </row>
    <row r="136" spans="1:26" ht="8.25">
      <c r="A136" s="82">
        <f>Spreadsheet!A109</f>
        <v>108</v>
      </c>
      <c r="B136" s="82">
        <f>Spreadsheet!B109</f>
        <v>2</v>
      </c>
      <c r="C136" s="83" t="str">
        <f>Spreadsheet!D109</f>
        <v>RWB-j1</v>
      </c>
      <c r="D136" s="83" t="str">
        <f>Spreadsheet!C109</f>
        <v>Qualitätskontrolle</v>
      </c>
      <c r="E136" s="84">
        <f>Spreadsheet!E109</f>
        <v>47085</v>
      </c>
      <c r="F136" s="84">
        <f>Spreadsheet!F109</f>
        <v>0.7</v>
      </c>
      <c r="G136" s="85">
        <f>Spreadsheet!G109</f>
        <v>358.449</v>
      </c>
      <c r="H136" s="167">
        <f>Spreadsheet!H109</f>
        <v>8.4949</v>
      </c>
      <c r="I136" s="85">
        <f>Spreadsheet!I109</f>
        <v>92.25767607</v>
      </c>
      <c r="J136" s="169">
        <f>Spreadsheet!J109</f>
        <v>8336.9</v>
      </c>
      <c r="K136" s="85">
        <f>Spreadsheet!K109</f>
        <v>4.9077</v>
      </c>
      <c r="L136" s="85">
        <f>Spreadsheet!L109</f>
        <v>1.12659509</v>
      </c>
      <c r="M136" s="85">
        <f>Spreadsheet!M109</f>
        <v>-21.4906</v>
      </c>
      <c r="N136" s="91">
        <f t="shared" si="17"/>
        <v>-0.05714999999999999</v>
      </c>
      <c r="O136" s="86">
        <f>H136+N136</f>
        <v>8.43775</v>
      </c>
      <c r="P136" s="93">
        <f t="shared" si="29"/>
        <v>8.667748804461727</v>
      </c>
      <c r="Q136" s="87"/>
      <c r="R136" s="88">
        <f t="shared" si="27"/>
        <v>-8.623352731013474</v>
      </c>
      <c r="S136" s="88">
        <f t="shared" si="20"/>
        <v>8.448775055150236</v>
      </c>
      <c r="T136" s="81">
        <f t="shared" si="18"/>
        <v>7.5111015354752</v>
      </c>
      <c r="U136" s="87">
        <f t="shared" si="25"/>
      </c>
      <c r="V136" s="73">
        <f t="shared" si="28"/>
        <v>7.528392637010674</v>
      </c>
      <c r="W136" s="164">
        <f t="shared" si="19"/>
        <v>7.528392637010674</v>
      </c>
      <c r="X136" s="74">
        <f>AVERAGE(W134:W136)</f>
        <v>7.473324973745787</v>
      </c>
      <c r="Y136" s="163"/>
      <c r="Z136" s="158"/>
    </row>
    <row r="137" spans="1:26" ht="8.25">
      <c r="A137" s="82">
        <f>Spreadsheet!A110</f>
        <v>109</v>
      </c>
      <c r="B137" s="82">
        <f>Spreadsheet!B110</f>
        <v>2</v>
      </c>
      <c r="C137" s="83" t="str">
        <f>Spreadsheet!D110</f>
        <v>RWB-j1</v>
      </c>
      <c r="D137" s="83" t="str">
        <f>Spreadsheet!C110</f>
        <v>Qualitätskontrolle</v>
      </c>
      <c r="E137" s="84">
        <f>Spreadsheet!E110</f>
        <v>47086</v>
      </c>
      <c r="F137" s="84">
        <f>Spreadsheet!F110</f>
        <v>0.7</v>
      </c>
      <c r="G137" s="85">
        <f>Spreadsheet!G110</f>
        <v>347.688</v>
      </c>
      <c r="H137" s="167">
        <f>Spreadsheet!H110</f>
        <v>8.5091</v>
      </c>
      <c r="I137" s="85">
        <f>Spreadsheet!I110</f>
        <v>89.48794078</v>
      </c>
      <c r="J137" s="169">
        <f>Spreadsheet!J110</f>
        <v>8116</v>
      </c>
      <c r="K137" s="85">
        <f>Spreadsheet!K110</f>
        <v>4.9219</v>
      </c>
      <c r="L137" s="85">
        <f>Spreadsheet!L110</f>
        <v>1.12656751</v>
      </c>
      <c r="M137" s="85">
        <f>Spreadsheet!M110</f>
        <v>-21.4737</v>
      </c>
      <c r="N137" s="91">
        <f t="shared" si="17"/>
        <v>-0.024015000000000054</v>
      </c>
      <c r="O137" s="86">
        <f>H137+N137</f>
        <v>8.485085</v>
      </c>
      <c r="P137" s="93">
        <f t="shared" si="29"/>
        <v>8.649048640926758</v>
      </c>
      <c r="Q137" s="87"/>
      <c r="R137" s="88">
        <f t="shared" si="27"/>
        <v>-8.618027189184726</v>
      </c>
      <c r="S137" s="88">
        <f t="shared" si="20"/>
        <v>8.42474934978652</v>
      </c>
      <c r="T137" s="81">
        <f t="shared" si="18"/>
        <v>7.487075830111484</v>
      </c>
      <c r="U137" s="87">
        <f t="shared" si="25"/>
      </c>
      <c r="V137" s="73">
        <f t="shared" si="28"/>
        <v>7.504342905941593</v>
      </c>
      <c r="W137" s="164">
        <f t="shared" si="19"/>
        <v>7.504342905941593</v>
      </c>
      <c r="X137" s="74"/>
      <c r="Y137" s="158" t="s">
        <v>88</v>
      </c>
      <c r="Z137" s="158"/>
    </row>
    <row r="138" spans="1:26" ht="8.25">
      <c r="A138" s="82">
        <f>Spreadsheet!A111</f>
        <v>110</v>
      </c>
      <c r="B138" s="82">
        <f>Spreadsheet!B111</f>
        <v>2</v>
      </c>
      <c r="C138" s="83" t="str">
        <f>Spreadsheet!D111</f>
        <v>RWB-j1</v>
      </c>
      <c r="D138" s="83" t="str">
        <f>Spreadsheet!C111</f>
        <v>Qualitätskontrolle</v>
      </c>
      <c r="E138" s="84">
        <f>Spreadsheet!E111</f>
        <v>47087</v>
      </c>
      <c r="F138" s="84">
        <f>Spreadsheet!F111</f>
        <v>0.7</v>
      </c>
      <c r="G138" s="85">
        <f>Spreadsheet!G111</f>
        <v>367.128</v>
      </c>
      <c r="H138" s="167">
        <f>Spreadsheet!H111</f>
        <v>8.5709</v>
      </c>
      <c r="I138" s="85">
        <f>Spreadsheet!I111</f>
        <v>94.49136838</v>
      </c>
      <c r="J138" s="169">
        <f>Spreadsheet!J111</f>
        <v>8581</v>
      </c>
      <c r="K138" s="85">
        <f>Spreadsheet!K111</f>
        <v>4.9835</v>
      </c>
      <c r="L138" s="85">
        <f>Spreadsheet!L111</f>
        <v>1.12660895</v>
      </c>
      <c r="M138" s="85">
        <f>Spreadsheet!M111</f>
        <v>-21.3986</v>
      </c>
      <c r="N138" s="91">
        <f t="shared" si="17"/>
        <v>-0.09376500000000004</v>
      </c>
      <c r="O138" s="86">
        <f t="shared" si="24"/>
        <v>8.477135</v>
      </c>
      <c r="P138" s="93">
        <f t="shared" si="29"/>
        <v>8.580036385810146</v>
      </c>
      <c r="Q138" s="87"/>
      <c r="R138" s="88">
        <f t="shared" si="27"/>
        <v>-8.612701647355978</v>
      </c>
      <c r="S138" s="88">
        <f t="shared" si="20"/>
        <v>8.350411552841159</v>
      </c>
      <c r="T138" s="81">
        <f t="shared" si="18"/>
        <v>7.412738033166123</v>
      </c>
      <c r="U138" s="87">
        <f t="shared" si="25"/>
      </c>
      <c r="V138" s="73">
        <f t="shared" si="28"/>
        <v>7.429930771199286</v>
      </c>
      <c r="W138" s="164">
        <f t="shared" si="19"/>
        <v>7.429930771199286</v>
      </c>
      <c r="X138" s="74">
        <f>STDEVA(W137:W139)</f>
        <v>0.0706254883277692</v>
      </c>
      <c r="Y138" s="161">
        <f>X26</f>
        <v>7.8</v>
      </c>
      <c r="Z138" s="156"/>
    </row>
    <row r="139" spans="1:26" ht="8.25">
      <c r="A139" s="82">
        <f>Spreadsheet!A112</f>
        <v>111</v>
      </c>
      <c r="B139" s="82">
        <f>Spreadsheet!B112</f>
        <v>2</v>
      </c>
      <c r="C139" s="83" t="str">
        <f>Spreadsheet!D112</f>
        <v>RWB-j1</v>
      </c>
      <c r="D139" s="83" t="str">
        <f>Spreadsheet!C112</f>
        <v>Qualitätskontrolle</v>
      </c>
      <c r="E139" s="84">
        <f>Spreadsheet!E112</f>
        <v>47088</v>
      </c>
      <c r="F139" s="84">
        <f>Spreadsheet!F112</f>
        <v>0.7</v>
      </c>
      <c r="G139" s="85">
        <f>Spreadsheet!G112</f>
        <v>359.477</v>
      </c>
      <c r="H139" s="167">
        <f>Spreadsheet!H112</f>
        <v>8.4298</v>
      </c>
      <c r="I139" s="85">
        <f>Spreadsheet!I112</f>
        <v>92.52234192</v>
      </c>
      <c r="J139" s="169">
        <f>Spreadsheet!J112</f>
        <v>8362.6</v>
      </c>
      <c r="K139" s="85">
        <f>Spreadsheet!K112</f>
        <v>4.8429</v>
      </c>
      <c r="L139" s="85">
        <f>Spreadsheet!L112</f>
        <v>1.12658031</v>
      </c>
      <c r="M139" s="85">
        <f>Spreadsheet!M112</f>
        <v>-21.4803</v>
      </c>
      <c r="N139" s="91">
        <f t="shared" si="17"/>
        <v>-0.0610050000000001</v>
      </c>
      <c r="O139" s="86">
        <f t="shared" si="24"/>
        <v>8.368795</v>
      </c>
      <c r="P139" s="93">
        <f t="shared" si="29"/>
        <v>8.51865871802742</v>
      </c>
      <c r="Q139" s="87"/>
      <c r="R139" s="88">
        <f t="shared" si="27"/>
        <v>-8.607376105527228</v>
      </c>
      <c r="S139" s="88">
        <f t="shared" si="20"/>
        <v>8.283708343229684</v>
      </c>
      <c r="T139" s="81">
        <f t="shared" si="18"/>
        <v>7.346034823554648</v>
      </c>
      <c r="U139" s="87">
        <f t="shared" si="25"/>
      </c>
      <c r="V139" s="73">
        <f t="shared" si="28"/>
        <v>7.363160858378199</v>
      </c>
      <c r="W139" s="164">
        <f t="shared" si="19"/>
        <v>7.363160858378199</v>
      </c>
      <c r="X139" s="74">
        <f>AVERAGE(W137:W139)</f>
        <v>7.4324781785063605</v>
      </c>
      <c r="Y139" s="158">
        <f>AVERAGE(W134:W139)</f>
        <v>7.452901576126074</v>
      </c>
      <c r="Z139" s="158">
        <f>Y139-Y138</f>
        <v>-0.3470984238739261</v>
      </c>
    </row>
    <row r="140" spans="1:26" ht="8.25">
      <c r="A140" s="82">
        <f>Spreadsheet!A113</f>
        <v>112</v>
      </c>
      <c r="B140" s="82">
        <f>Spreadsheet!B113</f>
        <v>2</v>
      </c>
      <c r="C140" s="83" t="str">
        <f>Spreadsheet!D113</f>
        <v>WWW-j1</v>
      </c>
      <c r="D140" s="83" t="str">
        <f>Spreadsheet!C113</f>
        <v>Standard</v>
      </c>
      <c r="E140" s="84">
        <f>Spreadsheet!E113</f>
        <v>47089</v>
      </c>
      <c r="F140" s="84">
        <f>Spreadsheet!F113</f>
        <v>0.7</v>
      </c>
      <c r="G140" s="85">
        <f>Spreadsheet!G113</f>
        <v>341.838</v>
      </c>
      <c r="H140" s="167">
        <f>Spreadsheet!H113</f>
        <v>-8.0959</v>
      </c>
      <c r="I140" s="85">
        <f>Spreadsheet!I113</f>
        <v>87.98235244</v>
      </c>
      <c r="J140" s="169">
        <f>Spreadsheet!J113</f>
        <v>7970.5</v>
      </c>
      <c r="K140" s="85">
        <f>Spreadsheet!K113</f>
        <v>-11.6067</v>
      </c>
      <c r="L140" s="85">
        <f>Spreadsheet!L113</f>
        <v>1.12622825</v>
      </c>
      <c r="M140" s="85">
        <f>Spreadsheet!M113</f>
        <v>-21.4969</v>
      </c>
      <c r="N140" s="91">
        <f t="shared" si="17"/>
        <v>-0.0021900000000000543</v>
      </c>
      <c r="O140" s="86">
        <f t="shared" si="24"/>
        <v>-8.098090000000001</v>
      </c>
      <c r="P140" s="66">
        <f t="shared" si="29"/>
        <v>-8.733496156044744</v>
      </c>
      <c r="Q140" s="87">
        <f>P140</f>
        <v>-8.733496156044744</v>
      </c>
      <c r="R140" s="88">
        <f t="shared" si="27"/>
        <v>-8.60205056369848</v>
      </c>
      <c r="S140" s="88">
        <f t="shared" si="20"/>
        <v>-8.973772072671228</v>
      </c>
      <c r="T140" s="81">
        <f t="shared" si="18"/>
        <v>-9.911445592346263</v>
      </c>
      <c r="U140" s="87">
        <f t="shared" si="25"/>
        <v>-9.911445592346263</v>
      </c>
      <c r="V140" s="67">
        <f t="shared" si="28"/>
        <v>-9.91157703793861</v>
      </c>
      <c r="W140" s="164">
        <f t="shared" si="19"/>
        <v>-9.91157703793861</v>
      </c>
      <c r="X140" s="68"/>
      <c r="Y140" s="163"/>
      <c r="Z140" s="163"/>
    </row>
    <row r="141" spans="1:26" ht="8.25">
      <c r="A141" s="82">
        <f>Spreadsheet!A114</f>
        <v>113</v>
      </c>
      <c r="B141" s="82">
        <f>Spreadsheet!B114</f>
        <v>2</v>
      </c>
      <c r="C141" s="83" t="str">
        <f>Spreadsheet!D114</f>
        <v>WWW-j1</v>
      </c>
      <c r="D141" s="83" t="str">
        <f>Spreadsheet!C114</f>
        <v>Standard</v>
      </c>
      <c r="E141" s="84">
        <f>Spreadsheet!E114</f>
        <v>47090</v>
      </c>
      <c r="F141" s="84">
        <f>Spreadsheet!F114</f>
        <v>0.7</v>
      </c>
      <c r="G141" s="85">
        <f>Spreadsheet!G114</f>
        <v>358.37</v>
      </c>
      <c r="H141" s="167">
        <f>Spreadsheet!H114</f>
        <v>-8.2831</v>
      </c>
      <c r="I141" s="85">
        <f>Spreadsheet!I114</f>
        <v>92.23731556</v>
      </c>
      <c r="J141" s="169">
        <f>Spreadsheet!J114</f>
        <v>8376.1</v>
      </c>
      <c r="K141" s="85">
        <f>Spreadsheet!K114</f>
        <v>-11.793</v>
      </c>
      <c r="L141" s="85">
        <f>Spreadsheet!L114</f>
        <v>1.1262253</v>
      </c>
      <c r="M141" s="85">
        <f>Spreadsheet!M114</f>
        <v>-21.4507</v>
      </c>
      <c r="N141" s="91">
        <f t="shared" si="17"/>
        <v>-0.0630300000000001</v>
      </c>
      <c r="O141" s="86">
        <f>H141+N141</f>
        <v>-8.346129999999999</v>
      </c>
      <c r="P141" s="66">
        <f t="shared" si="29"/>
        <v>-8.583992034096692</v>
      </c>
      <c r="Q141" s="87"/>
      <c r="R141" s="88">
        <f t="shared" si="27"/>
        <v>-8.596725021869732</v>
      </c>
      <c r="S141" s="88">
        <f t="shared" si="20"/>
        <v>-8.829593492551924</v>
      </c>
      <c r="T141" s="81">
        <f t="shared" si="18"/>
        <v>-9.76726701222696</v>
      </c>
      <c r="U141" s="87">
        <f t="shared" si="25"/>
      </c>
      <c r="V141" s="67">
        <f t="shared" si="28"/>
        <v>-9.767254279239186</v>
      </c>
      <c r="W141" s="164">
        <f t="shared" si="19"/>
        <v>-9.767254279239186</v>
      </c>
      <c r="X141" s="68">
        <f>STDEVA(W140:W142)</f>
        <v>0.13685308434036403</v>
      </c>
      <c r="Y141" s="158"/>
      <c r="Z141" s="162"/>
    </row>
    <row r="142" spans="1:26" ht="8.25">
      <c r="A142" s="82">
        <f>Spreadsheet!A115</f>
        <v>114</v>
      </c>
      <c r="B142" s="82">
        <f>Spreadsheet!B115</f>
        <v>2</v>
      </c>
      <c r="C142" s="83" t="str">
        <f>Spreadsheet!D115</f>
        <v>WWW-j1</v>
      </c>
      <c r="D142" s="83" t="str">
        <f>Spreadsheet!C115</f>
        <v>Standard</v>
      </c>
      <c r="E142" s="84">
        <f>Spreadsheet!E115</f>
        <v>47091</v>
      </c>
      <c r="F142" s="84">
        <f>Spreadsheet!F115</f>
        <v>0.7</v>
      </c>
      <c r="G142" s="85">
        <f>Spreadsheet!G115</f>
        <v>356.512</v>
      </c>
      <c r="H142" s="167">
        <f>Spreadsheet!H115</f>
        <v>-8.1842</v>
      </c>
      <c r="I142" s="85">
        <f>Spreadsheet!I115</f>
        <v>91.75905421</v>
      </c>
      <c r="J142" s="169">
        <f>Spreadsheet!J115</f>
        <v>8318.9</v>
      </c>
      <c r="K142" s="85">
        <f>Spreadsheet!K115</f>
        <v>-11.6946</v>
      </c>
      <c r="L142" s="85">
        <f>Spreadsheet!L115</f>
        <v>1.12626758</v>
      </c>
      <c r="M142" s="85">
        <f>Spreadsheet!M115</f>
        <v>-21.4474</v>
      </c>
      <c r="N142" s="91">
        <f t="shared" si="17"/>
        <v>-0.05445</v>
      </c>
      <c r="O142" s="86">
        <f>H142+N142</f>
        <v>-8.23865</v>
      </c>
      <c r="P142" s="66">
        <f t="shared" si="29"/>
        <v>-8.449550666610305</v>
      </c>
      <c r="Q142" s="87">
        <f>P142</f>
        <v>-8.449550666610305</v>
      </c>
      <c r="R142" s="88">
        <f t="shared" si="27"/>
        <v>-8.591399480040984</v>
      </c>
      <c r="S142" s="88">
        <f t="shared" si="20"/>
        <v>-8.700477666894285</v>
      </c>
      <c r="T142" s="81">
        <f t="shared" si="18"/>
        <v>-9.63815118656932</v>
      </c>
      <c r="U142" s="87">
        <f t="shared" si="25"/>
        <v>-9.63815118656932</v>
      </c>
      <c r="V142" s="67">
        <f t="shared" si="28"/>
        <v>-9.63800933775589</v>
      </c>
      <c r="W142" s="164">
        <f t="shared" si="19"/>
        <v>-9.63800933775589</v>
      </c>
      <c r="X142" s="68">
        <f>AVERAGE(W140:W142)</f>
        <v>-9.772280218311229</v>
      </c>
      <c r="Y142" s="158"/>
      <c r="Z142" s="162"/>
    </row>
    <row r="143" spans="1:26" ht="8.25">
      <c r="A143" s="82">
        <f>Spreadsheet!A116</f>
        <v>115</v>
      </c>
      <c r="B143" s="82">
        <f>Spreadsheet!B116</f>
        <v>2</v>
      </c>
      <c r="C143" s="83" t="str">
        <f>Spreadsheet!D116</f>
        <v>WWW-j1</v>
      </c>
      <c r="D143" s="83" t="str">
        <f>Spreadsheet!C116</f>
        <v>Standard</v>
      </c>
      <c r="E143" s="84">
        <f>Spreadsheet!E116</f>
        <v>47092</v>
      </c>
      <c r="F143" s="84">
        <f>Spreadsheet!F116</f>
        <v>0.7</v>
      </c>
      <c r="G143" s="85">
        <f>Spreadsheet!G116</f>
        <v>343.092</v>
      </c>
      <c r="H143" s="167">
        <f>Spreadsheet!H116</f>
        <v>-8.685</v>
      </c>
      <c r="I143" s="85">
        <f>Spreadsheet!I116</f>
        <v>88.30501712</v>
      </c>
      <c r="J143" s="169">
        <f>Spreadsheet!J116</f>
        <v>8000.4</v>
      </c>
      <c r="K143" s="85">
        <f>Spreadsheet!K116</f>
        <v>-12.1932</v>
      </c>
      <c r="L143" s="85">
        <f>Spreadsheet!L116</f>
        <v>1.12624468</v>
      </c>
      <c r="M143" s="85">
        <f>Spreadsheet!M116</f>
        <v>-21.5414</v>
      </c>
      <c r="N143" s="91">
        <f t="shared" si="17"/>
        <v>-0.0066749999999999995</v>
      </c>
      <c r="O143" s="86">
        <f>H143+N143</f>
        <v>-8.691675</v>
      </c>
      <c r="P143" s="66">
        <f t="shared" si="29"/>
        <v>-8.865922172810832</v>
      </c>
      <c r="Q143" s="87"/>
      <c r="R143" s="88">
        <f t="shared" si="27"/>
        <v>-8.586073938212234</v>
      </c>
      <c r="S143" s="88">
        <f t="shared" si="20"/>
        <v>-9.122174714923561</v>
      </c>
      <c r="T143" s="81">
        <f t="shared" si="18"/>
        <v>-10.059848234598597</v>
      </c>
      <c r="U143" s="87">
        <f t="shared" si="25"/>
      </c>
      <c r="V143" s="67">
        <f t="shared" si="28"/>
        <v>-10.060128082833195</v>
      </c>
      <c r="W143" s="164">
        <f t="shared" si="19"/>
        <v>-10.060128082833195</v>
      </c>
      <c r="X143" s="68"/>
      <c r="Y143" s="163"/>
      <c r="Z143" s="162"/>
    </row>
    <row r="144" spans="1:26" ht="8.25">
      <c r="A144" s="82">
        <f>Spreadsheet!A117</f>
        <v>116</v>
      </c>
      <c r="B144" s="82">
        <f>Spreadsheet!B117</f>
        <v>2</v>
      </c>
      <c r="C144" s="83" t="str">
        <f>Spreadsheet!D117</f>
        <v>WWW-j1</v>
      </c>
      <c r="D144" s="83" t="str">
        <f>Spreadsheet!C117</f>
        <v>Standard</v>
      </c>
      <c r="E144" s="84">
        <f>Spreadsheet!E117</f>
        <v>47093</v>
      </c>
      <c r="F144" s="84">
        <f>Spreadsheet!F117</f>
        <v>0.7</v>
      </c>
      <c r="G144" s="85">
        <f>Spreadsheet!G117</f>
        <v>362.132</v>
      </c>
      <c r="H144" s="167">
        <f>Spreadsheet!H117</f>
        <v>-8.7818</v>
      </c>
      <c r="I144" s="85">
        <f>Spreadsheet!I117</f>
        <v>93.20558445</v>
      </c>
      <c r="J144" s="169">
        <f>Spreadsheet!J117</f>
        <v>8457.9</v>
      </c>
      <c r="K144" s="85">
        <f>Spreadsheet!K117</f>
        <v>-12.2894</v>
      </c>
      <c r="L144" s="85">
        <f>Spreadsheet!L117</f>
        <v>1.12625565</v>
      </c>
      <c r="M144" s="85">
        <f>Spreadsheet!M117</f>
        <v>-21.4518</v>
      </c>
      <c r="N144" s="91">
        <f t="shared" si="17"/>
        <v>-0.07529999999999999</v>
      </c>
      <c r="O144" s="86">
        <f t="shared" si="24"/>
        <v>-8.8571</v>
      </c>
      <c r="P144" s="66">
        <f t="shared" si="29"/>
        <v>-8.968845545105488</v>
      </c>
      <c r="Q144" s="89"/>
      <c r="R144" s="88">
        <f t="shared" si="27"/>
        <v>-8.580748396383486</v>
      </c>
      <c r="S144" s="88">
        <f t="shared" si="20"/>
        <v>-9.230423629046966</v>
      </c>
      <c r="T144" s="81">
        <f t="shared" si="18"/>
        <v>-10.168097148722001</v>
      </c>
      <c r="U144" s="87">
        <f t="shared" si="25"/>
      </c>
      <c r="V144" s="67">
        <f t="shared" si="28"/>
        <v>-10.168485245870723</v>
      </c>
      <c r="W144" s="164">
        <f t="shared" si="19"/>
        <v>-10.168485245870723</v>
      </c>
      <c r="X144" s="68">
        <f>STDEVA(W143:W145)</f>
        <v>0.1916981703665151</v>
      </c>
      <c r="Y144" s="159">
        <f>T23</f>
        <v>-9.78</v>
      </c>
      <c r="Z144" s="162"/>
    </row>
    <row r="145" spans="1:26" ht="8.25">
      <c r="A145" s="82">
        <f>Spreadsheet!A118</f>
        <v>117</v>
      </c>
      <c r="B145" s="82">
        <f>Spreadsheet!B118</f>
        <v>2</v>
      </c>
      <c r="C145" s="83" t="str">
        <f>Spreadsheet!D118</f>
        <v>WWW-j1</v>
      </c>
      <c r="D145" s="83" t="str">
        <f>Spreadsheet!C118</f>
        <v>Standard</v>
      </c>
      <c r="E145" s="170">
        <f>Spreadsheet!E118</f>
        <v>47094</v>
      </c>
      <c r="F145" s="84">
        <f>Spreadsheet!F118</f>
        <v>0.7</v>
      </c>
      <c r="G145" s="85">
        <f>Spreadsheet!G118</f>
        <v>359.392</v>
      </c>
      <c r="H145" s="167">
        <f>Spreadsheet!H118</f>
        <v>-8.384</v>
      </c>
      <c r="I145" s="85">
        <f>Spreadsheet!I118</f>
        <v>92.50025446</v>
      </c>
      <c r="J145" s="169">
        <f>Spreadsheet!J118</f>
        <v>8393.8</v>
      </c>
      <c r="K145" s="85">
        <f>Spreadsheet!K118</f>
        <v>-11.8935</v>
      </c>
      <c r="L145" s="85">
        <f>Spreadsheet!L118</f>
        <v>1.12627401</v>
      </c>
      <c r="M145" s="85">
        <f>Spreadsheet!M118</f>
        <v>-21.4891</v>
      </c>
      <c r="N145" s="91">
        <f t="shared" si="17"/>
        <v>-0.06568499999999994</v>
      </c>
      <c r="O145" s="86">
        <f t="shared" si="24"/>
        <v>-8.449685</v>
      </c>
      <c r="P145" s="66">
        <f t="shared" si="29"/>
        <v>-8.591219437478022</v>
      </c>
      <c r="Q145" s="87">
        <f>P145</f>
        <v>-8.591219437478022</v>
      </c>
      <c r="R145" s="88">
        <f t="shared" si="27"/>
        <v>-8.575422854554738</v>
      </c>
      <c r="S145" s="88">
        <f t="shared" si="20"/>
        <v>-8.858123063248248</v>
      </c>
      <c r="T145" s="81">
        <f t="shared" si="18"/>
        <v>-9.795796582923284</v>
      </c>
      <c r="U145" s="87">
        <f t="shared" si="25"/>
        <v>-9.795796582923284</v>
      </c>
      <c r="V145" s="67">
        <f t="shared" si="28"/>
        <v>-9.795812379506208</v>
      </c>
      <c r="W145" s="164">
        <f t="shared" si="19"/>
        <v>-9.795812379506208</v>
      </c>
      <c r="X145" s="68">
        <f>AVERAGE(W143:W145)</f>
        <v>-10.008141902736709</v>
      </c>
      <c r="Y145" s="158">
        <f>AVERAGE(W140:W145)</f>
        <v>-9.890211060523969</v>
      </c>
      <c r="Z145" s="158">
        <f>Y145-Y144</f>
        <v>-0.11021106052396945</v>
      </c>
    </row>
    <row r="146" spans="14:16" ht="8.25">
      <c r="N146" s="42"/>
      <c r="O146" s="41"/>
      <c r="P146" s="65"/>
    </row>
    <row r="147" spans="1:16" ht="8.25">
      <c r="A147" s="43" t="s">
        <v>74</v>
      </c>
      <c r="B147" s="78"/>
      <c r="C147" s="98"/>
      <c r="N147" s="42"/>
      <c r="O147" s="41"/>
      <c r="P147" s="65"/>
    </row>
    <row r="148" spans="1:2" ht="8.25">
      <c r="A148" s="43"/>
      <c r="B148" s="78"/>
    </row>
    <row r="150" spans="3:5" ht="12.75">
      <c r="C150" s="96"/>
      <c r="D150" s="94"/>
      <c r="E150" s="97"/>
    </row>
    <row r="151" spans="3:5" ht="12.75">
      <c r="C151" s="96"/>
      <c r="D151" s="94"/>
      <c r="E151" s="97"/>
    </row>
    <row r="152" spans="3:5" ht="12.75">
      <c r="C152" s="96"/>
      <c r="D152" s="94"/>
      <c r="E152" s="97"/>
    </row>
    <row r="153" spans="3:5" ht="12.75">
      <c r="C153" s="96"/>
      <c r="D153" s="94"/>
      <c r="E153" s="97"/>
    </row>
    <row r="154" spans="3:5" ht="12.75">
      <c r="C154" s="96"/>
      <c r="D154" s="94"/>
      <c r="E154" s="97"/>
    </row>
    <row r="155" spans="3:5" ht="12.75">
      <c r="C155" s="96"/>
      <c r="D155" s="94"/>
      <c r="E155" s="97"/>
    </row>
    <row r="156" spans="3:5" ht="12.75">
      <c r="C156" s="96"/>
      <c r="D156" s="94"/>
      <c r="E156" s="97"/>
    </row>
    <row r="157" spans="3:5" ht="12.75">
      <c r="C157" s="96"/>
      <c r="D157" s="94"/>
      <c r="E157" s="97"/>
    </row>
    <row r="158" spans="3:5" ht="12.75">
      <c r="C158" s="96"/>
      <c r="D158" s="94"/>
      <c r="E158" s="97"/>
    </row>
    <row r="159" spans="3:5" ht="12.75">
      <c r="C159" s="96"/>
      <c r="D159" s="94"/>
      <c r="E159" s="97"/>
    </row>
    <row r="160" spans="3:5" ht="12.75">
      <c r="C160" s="96"/>
      <c r="D160" s="94"/>
      <c r="E160" s="97"/>
    </row>
    <row r="161" spans="3:5" ht="12.75">
      <c r="C161" s="96"/>
      <c r="D161" s="94"/>
      <c r="E161" s="97"/>
    </row>
    <row r="162" spans="3:5" ht="12.75">
      <c r="C162" s="96"/>
      <c r="D162" s="94"/>
      <c r="E162" s="97"/>
    </row>
    <row r="163" spans="3:5" ht="12.75">
      <c r="C163" s="96"/>
      <c r="D163" s="94"/>
      <c r="E163" s="97"/>
    </row>
    <row r="164" spans="3:5" ht="12.75">
      <c r="C164" s="96"/>
      <c r="D164" s="94"/>
      <c r="E164" s="97"/>
    </row>
    <row r="165" spans="3:5" ht="12.75">
      <c r="C165" s="96"/>
      <c r="D165" s="94"/>
      <c r="E165" s="97"/>
    </row>
    <row r="166" spans="3:6" ht="8.25">
      <c r="C166" s="105"/>
      <c r="D166" s="105"/>
      <c r="E166" s="105"/>
      <c r="F166" s="105"/>
    </row>
    <row r="167" spans="3:6" ht="12.75">
      <c r="C167" s="96"/>
      <c r="D167" s="94"/>
      <c r="E167" s="97"/>
      <c r="F167" s="105"/>
    </row>
    <row r="168" spans="3:6" ht="12.75">
      <c r="C168" s="96"/>
      <c r="D168" s="94"/>
      <c r="E168" s="97"/>
      <c r="F168" s="105"/>
    </row>
    <row r="169" spans="3:6" ht="12.75">
      <c r="C169" s="96"/>
      <c r="D169" s="94"/>
      <c r="E169" s="97"/>
      <c r="F169" s="105"/>
    </row>
    <row r="170" spans="3:6" ht="12.75">
      <c r="C170" s="96"/>
      <c r="D170" s="94"/>
      <c r="E170" s="97"/>
      <c r="F170" s="105"/>
    </row>
    <row r="171" spans="3:6" ht="12.75">
      <c r="C171" s="96"/>
      <c r="D171" s="94"/>
      <c r="E171" s="97"/>
      <c r="F171" s="105"/>
    </row>
    <row r="172" spans="3:6" ht="12.75">
      <c r="C172" s="96"/>
      <c r="D172" s="94"/>
      <c r="E172" s="97"/>
      <c r="F172" s="105"/>
    </row>
    <row r="173" spans="3:6" ht="12.75">
      <c r="C173" s="96"/>
      <c r="D173" s="94"/>
      <c r="E173" s="97"/>
      <c r="F173" s="105"/>
    </row>
    <row r="174" spans="3:6" ht="12.75">
      <c r="C174" s="96"/>
      <c r="D174" s="94"/>
      <c r="E174" s="97"/>
      <c r="F174" s="105"/>
    </row>
    <row r="175" spans="3:6" ht="12.75">
      <c r="C175" s="96"/>
      <c r="D175" s="94"/>
      <c r="E175" s="97"/>
      <c r="F175" s="105"/>
    </row>
    <row r="176" spans="3:6" ht="12.75">
      <c r="C176" s="96"/>
      <c r="D176" s="94"/>
      <c r="E176" s="97"/>
      <c r="F176" s="105"/>
    </row>
    <row r="177" spans="3:6" ht="12.75">
      <c r="C177" s="96"/>
      <c r="D177" s="94"/>
      <c r="E177" s="97"/>
      <c r="F177" s="105"/>
    </row>
    <row r="178" spans="3:6" ht="12.75">
      <c r="C178" s="96"/>
      <c r="D178" s="94"/>
      <c r="E178" s="97"/>
      <c r="F178" s="105"/>
    </row>
    <row r="179" spans="3:6" ht="12.75">
      <c r="C179" s="96"/>
      <c r="D179" s="94"/>
      <c r="E179" s="97"/>
      <c r="F179" s="105"/>
    </row>
    <row r="180" spans="3:6" ht="12.75">
      <c r="C180" s="96"/>
      <c r="D180" s="94"/>
      <c r="E180" s="97"/>
      <c r="F180" s="105"/>
    </row>
    <row r="182" spans="3:5" ht="8.25">
      <c r="C182" s="1"/>
      <c r="D182" s="1"/>
      <c r="E182" s="1"/>
    </row>
    <row r="183" spans="3:5" ht="8.25">
      <c r="C183" s="1"/>
      <c r="D183" s="1"/>
      <c r="E183" s="1"/>
    </row>
    <row r="184" spans="3:5" ht="8.25">
      <c r="C184" s="1"/>
      <c r="D184" s="1"/>
      <c r="E184" s="1"/>
    </row>
    <row r="185" spans="3:5" ht="8.25">
      <c r="C185" s="1"/>
      <c r="D185" s="1"/>
      <c r="E185" s="1"/>
    </row>
    <row r="186" spans="3:5" ht="8.25">
      <c r="C186" s="1"/>
      <c r="D186" s="1"/>
      <c r="E186" s="1"/>
    </row>
    <row r="187" spans="3:5" ht="8.25">
      <c r="C187" s="1"/>
      <c r="D187" s="1"/>
      <c r="E187" s="1"/>
    </row>
    <row r="188" spans="3:5" ht="8.25">
      <c r="C188" s="1"/>
      <c r="D188" s="1"/>
      <c r="E188" s="1"/>
    </row>
    <row r="189" spans="3:5" ht="8.25">
      <c r="C189" s="1"/>
      <c r="D189" s="1"/>
      <c r="E189" s="1"/>
    </row>
    <row r="190" spans="3:5" ht="8.25">
      <c r="C190" s="1"/>
      <c r="D190" s="1"/>
      <c r="E190" s="1"/>
    </row>
    <row r="191" spans="3:5" ht="8.25">
      <c r="C191" s="1"/>
      <c r="D191" s="1"/>
      <c r="E191" s="1"/>
    </row>
    <row r="192" spans="3:5" ht="8.25">
      <c r="C192" s="1"/>
      <c r="D192" s="1"/>
      <c r="E192" s="1"/>
    </row>
    <row r="193" spans="3:5" ht="8.25">
      <c r="C193" s="1"/>
      <c r="D193" s="1"/>
      <c r="E193" s="1"/>
    </row>
    <row r="194" spans="3:5" ht="8.25">
      <c r="C194" s="1"/>
      <c r="D194" s="1"/>
      <c r="E194" s="1"/>
    </row>
    <row r="195" spans="3:5" ht="8.25">
      <c r="C195" s="1"/>
      <c r="D195" s="1"/>
      <c r="E195" s="1"/>
    </row>
    <row r="196" spans="3:5" ht="8.25">
      <c r="C196" s="1"/>
      <c r="D196" s="1"/>
      <c r="E196" s="1"/>
    </row>
    <row r="197" spans="3:5" ht="8.25">
      <c r="C197" s="1"/>
      <c r="D197" s="1"/>
      <c r="E197" s="1"/>
    </row>
    <row r="291" spans="20:23" ht="8.25">
      <c r="T291" s="146"/>
      <c r="V291" s="17"/>
      <c r="W291" s="17"/>
    </row>
    <row r="292" spans="20:23" ht="8.25">
      <c r="T292" s="146" t="s">
        <v>96</v>
      </c>
      <c r="U292" s="17" t="s">
        <v>97</v>
      </c>
      <c r="V292" s="17">
        <v>0</v>
      </c>
      <c r="W292" s="17"/>
    </row>
    <row r="293" spans="20:22" ht="8.25">
      <c r="T293" s="146" t="s">
        <v>96</v>
      </c>
      <c r="U293" s="17" t="s">
        <v>98</v>
      </c>
      <c r="V293" s="53">
        <v>-55.5</v>
      </c>
    </row>
    <row r="294" spans="20:23" ht="8.25">
      <c r="T294" s="146" t="s">
        <v>96</v>
      </c>
      <c r="U294" s="17" t="s">
        <v>99</v>
      </c>
      <c r="V294" s="148">
        <v>-24.8</v>
      </c>
      <c r="W294" s="148"/>
    </row>
    <row r="296" spans="13:15" ht="8.25">
      <c r="M296" s="36"/>
      <c r="N296" s="31"/>
      <c r="O296" s="31"/>
    </row>
    <row r="297" spans="13:15" ht="8.25">
      <c r="M297" s="36"/>
      <c r="N297" s="31"/>
      <c r="O297" s="31"/>
    </row>
    <row r="298" spans="13:15" ht="8.25">
      <c r="M298" s="36"/>
      <c r="N298" s="31"/>
      <c r="O298" s="31"/>
    </row>
    <row r="299" spans="4:15" ht="8.25">
      <c r="D299" s="146" t="s">
        <v>95</v>
      </c>
      <c r="E299" s="147" t="str">
        <f>S7</f>
        <v>Standard:</v>
      </c>
      <c r="G299" s="150" t="s">
        <v>95</v>
      </c>
      <c r="H299" s="147" t="str">
        <f>S5</f>
        <v>Scaling:</v>
      </c>
      <c r="J299" s="36" t="s">
        <v>95</v>
      </c>
      <c r="K299" s="31" t="str">
        <f>S6</f>
        <v>Qualitycontrol:</v>
      </c>
      <c r="M299" s="36"/>
      <c r="N299" s="31"/>
      <c r="O299" s="31"/>
    </row>
    <row r="300" spans="4:15" ht="8.25">
      <c r="D300" s="185" t="str">
        <f>U7</f>
        <v>www-j1</v>
      </c>
      <c r="E300" s="185"/>
      <c r="G300" s="186" t="str">
        <f>U5</f>
        <v>BGP-j1</v>
      </c>
      <c r="H300" s="186"/>
      <c r="J300" s="187" t="str">
        <f>U6</f>
        <v>RWB-j1</v>
      </c>
      <c r="K300" s="187"/>
      <c r="M300" s="36"/>
      <c r="N300" s="31"/>
      <c r="O300" s="31"/>
    </row>
    <row r="301" spans="4:15" ht="8.25">
      <c r="D301" s="17" t="s">
        <v>53</v>
      </c>
      <c r="E301" s="17" t="s">
        <v>54</v>
      </c>
      <c r="G301" s="31" t="s">
        <v>53</v>
      </c>
      <c r="H301" s="31" t="s">
        <v>54</v>
      </c>
      <c r="J301" s="36" t="s">
        <v>53</v>
      </c>
      <c r="K301" s="31" t="s">
        <v>54</v>
      </c>
      <c r="M301" s="36"/>
      <c r="N301" s="31"/>
      <c r="O301" s="31"/>
    </row>
    <row r="302" spans="4:15" ht="8.25">
      <c r="D302" s="17">
        <f>A29-1</f>
        <v>0</v>
      </c>
      <c r="E302" s="17">
        <f>V7</f>
        <v>-9.78</v>
      </c>
      <c r="G302" s="17">
        <f>A29-1</f>
        <v>0</v>
      </c>
      <c r="H302" s="31">
        <f>V5</f>
        <v>-24.46</v>
      </c>
      <c r="J302" s="17">
        <f>A29-1</f>
        <v>0</v>
      </c>
      <c r="K302" s="31">
        <f>V6</f>
        <v>7.8</v>
      </c>
      <c r="M302" s="36">
        <v>0</v>
      </c>
      <c r="N302" s="31">
        <f>V5</f>
        <v>-24.46</v>
      </c>
      <c r="O302" s="31">
        <f>V6</f>
        <v>7.8</v>
      </c>
    </row>
    <row r="303" spans="4:15" ht="8.25">
      <c r="D303" s="17">
        <f>A145+1</f>
        <v>118</v>
      </c>
      <c r="E303" s="17">
        <f>V7</f>
        <v>-9.78</v>
      </c>
      <c r="G303" s="17">
        <f>A145+1</f>
        <v>118</v>
      </c>
      <c r="H303" s="31">
        <f>V5</f>
        <v>-24.46</v>
      </c>
      <c r="J303" s="17">
        <f>A145+1</f>
        <v>118</v>
      </c>
      <c r="K303" s="31">
        <f>V6</f>
        <v>7.8</v>
      </c>
      <c r="M303" s="36">
        <v>7</v>
      </c>
      <c r="N303" s="31">
        <f>V5</f>
        <v>-24.46</v>
      </c>
      <c r="O303" s="31">
        <f>V6</f>
        <v>7.8</v>
      </c>
    </row>
  </sheetData>
  <mergeCells count="7">
    <mergeCell ref="A1:G2"/>
    <mergeCell ref="G3:J6"/>
    <mergeCell ref="L3:R6"/>
    <mergeCell ref="D300:E300"/>
    <mergeCell ref="G300:H300"/>
    <mergeCell ref="J300:K300"/>
    <mergeCell ref="L7:R8"/>
  </mergeCells>
  <printOptions/>
  <pageMargins left="0.3937007874015748" right="0.1968503937007874" top="0.35433070866141736" bottom="0.35433070866141736" header="0.3937007874015748" footer="0.35433070866141736"/>
  <pageSetup horizontalDpi="600" verticalDpi="600" orientation="landscape" paperSize="9" scale="74" r:id="rId2"/>
  <headerFooter alignWithMargins="0">
    <oddFooter>&amp;C&amp;F</oddFooter>
  </headerFooter>
  <rowBreaks count="2" manualBreakCount="2">
    <brk id="79" max="25" man="1"/>
    <brk id="147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jrichter</cp:lastModifiedBy>
  <cp:lastPrinted>2005-12-12T14:58:29Z</cp:lastPrinted>
  <dcterms:created xsi:type="dcterms:W3CDTF">2003-11-05T07:31:59Z</dcterms:created>
  <dcterms:modified xsi:type="dcterms:W3CDTF">2005-12-16T09:22:20Z</dcterms:modified>
  <cp:category/>
  <cp:version/>
  <cp:contentType/>
  <cp:contentStatus/>
</cp:coreProperties>
</file>